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155"/>
  </bookViews>
  <sheets>
    <sheet name="Naslovna" sheetId="4" r:id="rId1"/>
    <sheet name="Sveukupni_Lokve" sheetId="3" r:id="rId2"/>
  </sheets>
  <definedNames>
    <definedName name="_xlnm.Print_Area" localSheetId="1">Sveukupni_Lokve!$A$1:$G$1584</definedName>
  </definedNames>
  <calcPr calcId="152511"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978" i="3" l="1"/>
  <c r="C968" i="3"/>
  <c r="C962" i="3"/>
  <c r="C958" i="3"/>
  <c r="C950" i="3"/>
  <c r="C943" i="3"/>
  <c r="C597" i="3"/>
  <c r="C607" i="3"/>
  <c r="C591" i="3"/>
  <c r="C587" i="3"/>
  <c r="C579" i="3"/>
  <c r="C572" i="3"/>
  <c r="C515" i="3"/>
  <c r="C412" i="3"/>
  <c r="C403" i="3"/>
  <c r="C367" i="3"/>
  <c r="C366" i="3"/>
  <c r="C365" i="3"/>
  <c r="C364" i="3"/>
  <c r="C363" i="3"/>
  <c r="C362" i="3"/>
  <c r="C350" i="3"/>
  <c r="C341" i="3"/>
  <c r="C332" i="3"/>
  <c r="C325" i="3"/>
  <c r="D232" i="3"/>
  <c r="D231" i="3"/>
  <c r="C67" i="3"/>
  <c r="C168" i="3"/>
  <c r="C158" i="3"/>
  <c r="C144" i="3"/>
  <c r="C140" i="3"/>
  <c r="C131" i="3"/>
  <c r="C124" i="3"/>
  <c r="C190" i="3" l="1"/>
  <c r="G1534" i="3"/>
  <c r="G1532" i="3"/>
  <c r="G1526" i="3"/>
  <c r="G1524" i="3"/>
  <c r="G1522" i="3"/>
  <c r="G1520" i="3"/>
  <c r="G1518" i="3"/>
  <c r="G1516" i="3"/>
  <c r="G1515" i="3"/>
  <c r="G1514" i="3"/>
  <c r="G1513" i="3"/>
  <c r="G1510" i="3"/>
  <c r="G1509" i="3"/>
  <c r="G1482" i="3"/>
  <c r="G1480" i="3"/>
  <c r="G1479" i="3"/>
  <c r="G1476" i="3"/>
  <c r="G1475" i="3"/>
  <c r="G1472" i="3"/>
  <c r="G1469" i="3"/>
  <c r="G1468" i="3"/>
  <c r="G1467" i="3"/>
  <c r="G1466" i="3"/>
  <c r="G1458" i="3"/>
  <c r="G1456" i="3"/>
  <c r="G1449" i="3"/>
  <c r="G1447" i="3"/>
  <c r="G1445" i="3"/>
  <c r="G1443" i="3"/>
  <c r="G1441" i="3"/>
  <c r="G1438" i="3"/>
  <c r="G1437" i="3"/>
  <c r="G1436" i="3"/>
  <c r="G1433" i="3"/>
  <c r="G1430" i="3"/>
  <c r="G1429" i="3"/>
  <c r="G1428" i="3"/>
  <c r="G1425" i="3"/>
  <c r="G1423" i="3"/>
  <c r="G1421" i="3"/>
  <c r="G1418" i="3"/>
  <c r="G1417" i="3"/>
  <c r="G1416" i="3"/>
  <c r="G1413" i="3"/>
  <c r="G1411" i="3"/>
  <c r="G1373" i="3"/>
  <c r="G1372" i="3"/>
  <c r="G1363" i="3"/>
  <c r="G1360" i="3"/>
  <c r="G1353" i="3"/>
  <c r="G1355" i="3" s="1"/>
  <c r="G1386" i="3" s="1"/>
  <c r="G1344" i="3"/>
  <c r="G1342" i="3"/>
  <c r="G1333" i="3"/>
  <c r="G1329" i="3"/>
  <c r="G1322" i="3"/>
  <c r="G1318" i="3"/>
  <c r="G1314" i="3"/>
  <c r="G1309" i="3"/>
  <c r="G1300" i="3"/>
  <c r="G1296" i="3"/>
  <c r="G1292" i="3"/>
  <c r="G1288" i="3"/>
  <c r="G1287" i="3"/>
  <c r="G1460" i="3" l="1"/>
  <c r="G1544" i="3" s="1"/>
  <c r="G1536" i="3"/>
  <c r="G1548" i="3" s="1"/>
  <c r="G1452" i="3"/>
  <c r="G1542" i="3" s="1"/>
  <c r="G1528" i="3"/>
  <c r="G1546" i="3" s="1"/>
  <c r="G1346" i="3"/>
  <c r="G1385" i="3" s="1"/>
  <c r="G1335" i="3"/>
  <c r="G1384" i="3" s="1"/>
  <c r="G1302" i="3"/>
  <c r="G1383" i="3" s="1"/>
  <c r="G1375" i="3"/>
  <c r="G1388" i="3" s="1"/>
  <c r="G1365" i="3"/>
  <c r="G1387" i="3" s="1"/>
  <c r="G1549" i="3" l="1"/>
  <c r="G1389" i="3"/>
  <c r="G1390" i="3" l="1"/>
  <c r="G1391" i="3" s="1"/>
  <c r="G1567" i="3"/>
  <c r="G1550" i="3"/>
  <c r="G1551" i="3" s="1"/>
  <c r="G1569" i="3"/>
  <c r="G243" i="3" l="1"/>
  <c r="G237" i="3"/>
  <c r="C213" i="3"/>
  <c r="G213" i="3" s="1"/>
  <c r="C214" i="3"/>
  <c r="C983" i="3" l="1"/>
  <c r="C612" i="3"/>
  <c r="C629" i="3" l="1"/>
  <c r="J1461" i="3"/>
  <c r="J1432" i="3"/>
  <c r="H1287" i="3"/>
  <c r="G1251" i="3" l="1"/>
  <c r="G1240" i="3"/>
  <c r="G1236" i="3"/>
  <c r="G1230" i="3"/>
  <c r="G1224" i="3"/>
  <c r="G1212" i="3"/>
  <c r="G1214" i="3" s="1"/>
  <c r="G1273" i="3" s="1"/>
  <c r="G1204" i="3"/>
  <c r="G1203" i="3"/>
  <c r="G1202" i="3"/>
  <c r="G1201" i="3"/>
  <c r="G1200" i="3"/>
  <c r="G1199" i="3"/>
  <c r="G1186" i="3"/>
  <c r="H1181" i="3"/>
  <c r="G1181" i="3"/>
  <c r="G1173" i="3"/>
  <c r="G1172" i="3"/>
  <c r="G1171" i="3"/>
  <c r="G1170" i="3"/>
  <c r="G1169" i="3"/>
  <c r="G1168" i="3"/>
  <c r="G1156" i="3"/>
  <c r="G1152" i="3"/>
  <c r="G1148" i="3"/>
  <c r="G1144" i="3"/>
  <c r="G1122" i="3"/>
  <c r="G1119" i="3"/>
  <c r="G1118" i="3"/>
  <c r="G1117" i="3"/>
  <c r="G1114" i="3"/>
  <c r="G1111" i="3"/>
  <c r="G1107" i="3"/>
  <c r="G1103" i="3"/>
  <c r="G1099" i="3"/>
  <c r="G1083" i="3"/>
  <c r="G1077" i="3"/>
  <c r="G1076" i="3"/>
  <c r="G1075" i="3"/>
  <c r="G1069" i="3"/>
  <c r="G1068" i="3"/>
  <c r="G1064" i="3"/>
  <c r="G1058" i="3"/>
  <c r="G1057" i="3"/>
  <c r="G1052" i="3"/>
  <c r="G1049" i="3"/>
  <c r="G1048" i="3"/>
  <c r="G1044" i="3"/>
  <c r="G1043" i="3"/>
  <c r="C1040" i="3"/>
  <c r="G1040" i="3" s="1"/>
  <c r="C1035" i="3"/>
  <c r="G1034" i="3"/>
  <c r="E1033" i="3"/>
  <c r="G1033" i="3" s="1"/>
  <c r="G1032" i="3"/>
  <c r="G1031" i="3"/>
  <c r="G1030" i="3"/>
  <c r="G1029" i="3"/>
  <c r="G1028" i="3"/>
  <c r="G1027" i="3"/>
  <c r="G1026" i="3"/>
  <c r="E1025" i="3"/>
  <c r="G1025" i="3" s="1"/>
  <c r="G1015" i="3"/>
  <c r="G1014" i="3"/>
  <c r="G1013" i="3"/>
  <c r="C1012" i="3"/>
  <c r="G1012" i="3" s="1"/>
  <c r="C1011" i="3"/>
  <c r="G1011" i="3" s="1"/>
  <c r="C1010" i="3"/>
  <c r="C1009" i="3"/>
  <c r="G1009" i="3" s="1"/>
  <c r="G1008" i="3"/>
  <c r="C1000" i="3"/>
  <c r="G1000" i="3" s="1"/>
  <c r="G983" i="3"/>
  <c r="G978" i="3"/>
  <c r="G968" i="3"/>
  <c r="G962" i="3"/>
  <c r="G958" i="3"/>
  <c r="G950" i="3"/>
  <c r="G942" i="3"/>
  <c r="G941" i="3"/>
  <c r="G929" i="3"/>
  <c r="G922" i="3"/>
  <c r="G911" i="3"/>
  <c r="G902" i="3"/>
  <c r="G901" i="3"/>
  <c r="G900" i="3"/>
  <c r="C893" i="3"/>
  <c r="C1245" i="3" s="1"/>
  <c r="G1245" i="3" s="1"/>
  <c r="G892" i="3"/>
  <c r="G891" i="3"/>
  <c r="G890" i="3"/>
  <c r="G889" i="3"/>
  <c r="G888" i="3"/>
  <c r="G887" i="3"/>
  <c r="G886" i="3"/>
  <c r="G885" i="3"/>
  <c r="G842" i="3"/>
  <c r="G831" i="3"/>
  <c r="G827" i="3"/>
  <c r="G821" i="3"/>
  <c r="G814" i="3"/>
  <c r="G802" i="3"/>
  <c r="G804" i="3" s="1"/>
  <c r="G865" i="3" s="1"/>
  <c r="D794" i="3"/>
  <c r="G794" i="3" s="1"/>
  <c r="D793" i="3"/>
  <c r="G793" i="3" s="1"/>
  <c r="D792" i="3"/>
  <c r="G792" i="3" s="1"/>
  <c r="D791" i="3"/>
  <c r="G791" i="3" s="1"/>
  <c r="D790" i="3"/>
  <c r="G790" i="3" s="1"/>
  <c r="D789" i="3"/>
  <c r="G789" i="3" s="1"/>
  <c r="G776" i="3"/>
  <c r="H771" i="3"/>
  <c r="G771" i="3"/>
  <c r="D763" i="3"/>
  <c r="G763" i="3" s="1"/>
  <c r="D762" i="3"/>
  <c r="G762" i="3" s="1"/>
  <c r="D761" i="3"/>
  <c r="G761" i="3" s="1"/>
  <c r="D760" i="3"/>
  <c r="G760" i="3" s="1"/>
  <c r="D759" i="3"/>
  <c r="G759" i="3" s="1"/>
  <c r="D758" i="3"/>
  <c r="G758" i="3" s="1"/>
  <c r="G746" i="3"/>
  <c r="G742" i="3"/>
  <c r="G739" i="3"/>
  <c r="G738" i="3"/>
  <c r="G737" i="3"/>
  <c r="G734" i="3"/>
  <c r="G731" i="3"/>
  <c r="G727" i="3"/>
  <c r="G723" i="3"/>
  <c r="G719" i="3"/>
  <c r="C701" i="3"/>
  <c r="C702" i="3" s="1"/>
  <c r="G702" i="3" s="1"/>
  <c r="G695" i="3"/>
  <c r="G694" i="3"/>
  <c r="G690" i="3"/>
  <c r="G684" i="3"/>
  <c r="G683" i="3"/>
  <c r="G678" i="3"/>
  <c r="G675" i="3"/>
  <c r="G674" i="3"/>
  <c r="G670" i="3"/>
  <c r="G669" i="3"/>
  <c r="G666" i="3"/>
  <c r="G665" i="3"/>
  <c r="C661" i="3"/>
  <c r="G660" i="3"/>
  <c r="G659" i="3"/>
  <c r="G658" i="3"/>
  <c r="G657" i="3"/>
  <c r="G656" i="3"/>
  <c r="E655" i="3"/>
  <c r="G655" i="3" s="1"/>
  <c r="G644" i="3"/>
  <c r="G643" i="3"/>
  <c r="G642" i="3"/>
  <c r="C641" i="3"/>
  <c r="G641" i="3" s="1"/>
  <c r="C640" i="3"/>
  <c r="G640" i="3" s="1"/>
  <c r="C639" i="3"/>
  <c r="G639" i="3" s="1"/>
  <c r="C638" i="3"/>
  <c r="G638" i="3" s="1"/>
  <c r="G637" i="3"/>
  <c r="G629" i="3"/>
  <c r="G612" i="3"/>
  <c r="G607" i="3"/>
  <c r="G597" i="3"/>
  <c r="G591" i="3"/>
  <c r="G587" i="3"/>
  <c r="G579" i="3"/>
  <c r="G571" i="3"/>
  <c r="G570" i="3"/>
  <c r="G558" i="3"/>
  <c r="G551" i="3"/>
  <c r="G540" i="3"/>
  <c r="G531" i="3"/>
  <c r="G530" i="3"/>
  <c r="G529" i="3"/>
  <c r="C522" i="3"/>
  <c r="G521" i="3"/>
  <c r="G520" i="3"/>
  <c r="G519" i="3"/>
  <c r="G518" i="3"/>
  <c r="G517" i="3"/>
  <c r="G516" i="3"/>
  <c r="G515" i="3"/>
  <c r="G514" i="3"/>
  <c r="G246" i="3"/>
  <c r="G242" i="3"/>
  <c r="G253" i="3"/>
  <c r="G241" i="3"/>
  <c r="G244" i="3"/>
  <c r="G412" i="3"/>
  <c r="G403" i="3"/>
  <c r="G366" i="3"/>
  <c r="G367" i="3"/>
  <c r="G365" i="3"/>
  <c r="G364" i="3"/>
  <c r="G363" i="3"/>
  <c r="G362" i="3"/>
  <c r="G350" i="3"/>
  <c r="G341" i="3"/>
  <c r="G332" i="3"/>
  <c r="G325" i="3"/>
  <c r="G283" i="3"/>
  <c r="G197" i="3"/>
  <c r="C173" i="3"/>
  <c r="G173" i="3" s="1"/>
  <c r="G168" i="3"/>
  <c r="G158" i="3"/>
  <c r="G144" i="3"/>
  <c r="G140" i="3"/>
  <c r="G387" i="3"/>
  <c r="G386" i="3"/>
  <c r="G392" i="3"/>
  <c r="G391" i="3"/>
  <c r="G390" i="3"/>
  <c r="G75" i="3"/>
  <c r="G66" i="3"/>
  <c r="G67" i="3"/>
  <c r="C68" i="3"/>
  <c r="G76" i="3"/>
  <c r="G77" i="3"/>
  <c r="G86" i="3"/>
  <c r="G97" i="3"/>
  <c r="G104" i="3"/>
  <c r="G122" i="3"/>
  <c r="C204" i="3"/>
  <c r="G204" i="3" s="1"/>
  <c r="G214" i="3"/>
  <c r="G219" i="3"/>
  <c r="G225" i="3"/>
  <c r="G231" i="3"/>
  <c r="G232" i="3"/>
  <c r="G233" i="3"/>
  <c r="G234" i="3"/>
  <c r="G235" i="3"/>
  <c r="G236" i="3"/>
  <c r="G238" i="3"/>
  <c r="G239" i="3"/>
  <c r="G240" i="3"/>
  <c r="G245" i="3"/>
  <c r="G247" i="3"/>
  <c r="G248" i="3"/>
  <c r="G249" i="3"/>
  <c r="G250" i="3"/>
  <c r="G251" i="3"/>
  <c r="G252" i="3"/>
  <c r="G254" i="3"/>
  <c r="G255" i="3"/>
  <c r="G256" i="3"/>
  <c r="G257" i="3"/>
  <c r="G269" i="3"/>
  <c r="G270" i="3"/>
  <c r="G271" i="3"/>
  <c r="G272" i="3"/>
  <c r="G273" i="3"/>
  <c r="G284" i="3"/>
  <c r="G313" i="3"/>
  <c r="G378" i="3"/>
  <c r="G382" i="3"/>
  <c r="G427" i="3"/>
  <c r="G441" i="3"/>
  <c r="G447" i="3"/>
  <c r="G451" i="3"/>
  <c r="G131" i="3"/>
  <c r="C385" i="3"/>
  <c r="G385" i="3" s="1"/>
  <c r="G476" i="3"/>
  <c r="C463" i="3" l="1"/>
  <c r="G463" i="3" s="1"/>
  <c r="C72" i="3"/>
  <c r="G72" i="3" s="1"/>
  <c r="G106" i="3" s="1"/>
  <c r="G486" i="3" s="1"/>
  <c r="C836" i="3"/>
  <c r="G836" i="3" s="1"/>
  <c r="G623" i="3"/>
  <c r="G631" i="3" s="1"/>
  <c r="G859" i="3" s="1"/>
  <c r="G1039" i="3"/>
  <c r="G701" i="3"/>
  <c r="C897" i="3"/>
  <c r="G897" i="3" s="1"/>
  <c r="G931" i="3" s="1"/>
  <c r="G1265" i="3" s="1"/>
  <c r="G994" i="3"/>
  <c r="G1002" i="3" s="1"/>
  <c r="G1267" i="3" s="1"/>
  <c r="C645" i="3"/>
  <c r="C1078" i="3"/>
  <c r="G1078" i="3" s="1"/>
  <c r="C839" i="3"/>
  <c r="G839" i="3" s="1"/>
  <c r="C1016" i="3"/>
  <c r="C1248" i="3"/>
  <c r="G1248" i="3" s="1"/>
  <c r="G1207" i="3"/>
  <c r="G1271" i="3" s="1"/>
  <c r="G1010" i="3"/>
  <c r="C1088" i="3"/>
  <c r="G1088" i="3" s="1"/>
  <c r="C1254" i="3"/>
  <c r="G1254" i="3" s="1"/>
  <c r="C1091" i="3"/>
  <c r="G1091" i="3" s="1"/>
  <c r="C1244" i="3"/>
  <c r="G1244" i="3" s="1"/>
  <c r="G797" i="3"/>
  <c r="G863" i="3" s="1"/>
  <c r="C708" i="3"/>
  <c r="G708" i="3" s="1"/>
  <c r="C526" i="3"/>
  <c r="G526" i="3" s="1"/>
  <c r="G560" i="3" s="1"/>
  <c r="G857" i="3" s="1"/>
  <c r="C845" i="3"/>
  <c r="G845" i="3" s="1"/>
  <c r="C711" i="3"/>
  <c r="G711" i="3" s="1"/>
  <c r="C835" i="3"/>
  <c r="G835" i="3" s="1"/>
  <c r="C291" i="3"/>
  <c r="G184" i="3"/>
  <c r="G414" i="3"/>
  <c r="G494" i="3" s="1"/>
  <c r="G394" i="3"/>
  <c r="G492" i="3" s="1"/>
  <c r="C456" i="3"/>
  <c r="C457" i="3" s="1"/>
  <c r="G457" i="3" s="1"/>
  <c r="C435" i="3"/>
  <c r="G435" i="3" s="1"/>
  <c r="G123" i="3"/>
  <c r="G190" i="3"/>
  <c r="C466" i="3" l="1"/>
  <c r="G466" i="3" s="1"/>
  <c r="G1256" i="3"/>
  <c r="G1275" i="3" s="1"/>
  <c r="G713" i="3"/>
  <c r="G861" i="3" s="1"/>
  <c r="G847" i="3"/>
  <c r="G867" i="3" s="1"/>
  <c r="G1093" i="3"/>
  <c r="G1269" i="3" s="1"/>
  <c r="G192" i="3"/>
  <c r="G488" i="3" s="1"/>
  <c r="C294" i="3"/>
  <c r="G294" i="3" s="1"/>
  <c r="G291" i="3"/>
  <c r="C303" i="3"/>
  <c r="G303" i="3" s="1"/>
  <c r="G456" i="3"/>
  <c r="G478" i="3" l="1"/>
  <c r="G496" i="3" s="1"/>
  <c r="G1276" i="3"/>
  <c r="G1565" i="3" s="1"/>
  <c r="G868" i="3"/>
  <c r="G1563" i="3" s="1"/>
  <c r="G315" i="3"/>
  <c r="G490" i="3" s="1"/>
  <c r="G497" i="3" l="1"/>
  <c r="G1561" i="3" s="1"/>
  <c r="G1571" i="3" s="1"/>
  <c r="G1277" i="3"/>
  <c r="G1278" i="3" s="1"/>
  <c r="G869" i="3"/>
  <c r="G870" i="3" s="1"/>
  <c r="G498" i="3" l="1"/>
  <c r="G499" i="3" s="1"/>
  <c r="G1572" i="3"/>
  <c r="G1573" i="3" s="1"/>
</calcChain>
</file>

<file path=xl/comments1.xml><?xml version="1.0" encoding="utf-8"?>
<comments xmlns="http://schemas.openxmlformats.org/spreadsheetml/2006/main">
  <authors>
    <author>Windows User</author>
  </authors>
  <commentList>
    <comment ref="C657" authorId="0" shapeId="0">
      <text>
        <r>
          <rPr>
            <b/>
            <sz val="9"/>
            <color indexed="81"/>
            <rFont val="Tahoma"/>
            <family val="2"/>
            <charset val="238"/>
          </rPr>
          <t>-1 AB</t>
        </r>
      </text>
    </comment>
  </commentList>
</comments>
</file>

<file path=xl/sharedStrings.xml><?xml version="1.0" encoding="utf-8"?>
<sst xmlns="http://schemas.openxmlformats.org/spreadsheetml/2006/main" count="1430" uniqueCount="779">
  <si>
    <t>kudelje ili kamene vune da bi se omogućio rad cijevi.</t>
  </si>
  <si>
    <t xml:space="preserve">željeznih fazonskih komada i armatura za radni tlak 10 bara, </t>
  </si>
  <si>
    <t>izvedbe     cjevovoda.     Stavkom    je</t>
  </si>
  <si>
    <t xml:space="preserve">postojećih ogradnih i potpornih zidova ta na </t>
  </si>
  <si>
    <t xml:space="preserve">dijelu uz obalu. U cijenu je uračunata dobava i </t>
  </si>
  <si>
    <t>postava, te demontaža oplate i podupora nakon</t>
  </si>
  <si>
    <t>kompletno s priborom i opremom za spajanje.</t>
  </si>
  <si>
    <t>za izvedbu odvojaka i ogranaka na cjevovodu za kućne priključke.</t>
  </si>
  <si>
    <t>U cijenu radova je uračunat sav materijal prema specifikaciji,</t>
  </si>
  <si>
    <t xml:space="preserve">sitni spojni materijal za Č.P.C. (plastizol, koljena, nipeli,čepovi,  </t>
  </si>
  <si>
    <t>kudelja i sl.), bušenje cjevovoda nakon sprovedene tlačne probe,</t>
  </si>
  <si>
    <t xml:space="preserve">te montaža materijala prema specifikaciji te izvedbu priključnog </t>
  </si>
  <si>
    <t>voda do granice javne prometnice i parcele predmetnog</t>
  </si>
  <si>
    <t>priključka. Obračun po kom. izvedenog odvojka i ogranka.</t>
  </si>
  <si>
    <t>njegova ovjera od ovlaštenog inženjera/tvrtke.</t>
  </si>
  <si>
    <t>radova. Obračun po kom prespajanja prema detalju.</t>
  </si>
  <si>
    <t>4.1.     Izrada betonske podloge ispod okana</t>
  </si>
  <si>
    <t>očistiti betonske površine, odstraniti sve</t>
  </si>
  <si>
    <t>betona politi vodom.</t>
  </si>
  <si>
    <t>Obračun po m2 izvedene površine.</t>
  </si>
  <si>
    <t>Obračun po m'.</t>
  </si>
  <si>
    <t>m2</t>
  </si>
  <si>
    <t>UKUPNO:</t>
  </si>
  <si>
    <t xml:space="preserve">ukupno: m3 </t>
  </si>
  <si>
    <t>m3</t>
  </si>
  <si>
    <t>II ZEMLJANI RADOVI</t>
  </si>
  <si>
    <t xml:space="preserve">prijevoz i istovar na deponiji s razastiranjem. </t>
  </si>
  <si>
    <t>Obračun po m3 odvezenog materijala u sraslom stanju.</t>
  </si>
  <si>
    <t>IlI VODOVODNI RADOVI</t>
  </si>
  <si>
    <t>iz projekta.</t>
  </si>
  <si>
    <t>poklopci, kom</t>
  </si>
  <si>
    <t>IV BETONSKI RADOVI</t>
  </si>
  <si>
    <t>V ZIDARSKI I POMOĆNI RADOVI</t>
  </si>
  <si>
    <t>5.2.     Izrada cementne glazure 1:2 na</t>
  </si>
  <si>
    <t>* armaturni plan</t>
  </si>
  <si>
    <t>I     PRIPREMNI RADOVI</t>
  </si>
  <si>
    <t>II    ZEMLJANI RADOVI</t>
  </si>
  <si>
    <t>IV   BETONSKI RADOVI</t>
  </si>
  <si>
    <t>V   ZIDARSKI I POMOĆNI RADOVI</t>
  </si>
  <si>
    <t>VI   OSTALI RADOVI</t>
  </si>
  <si>
    <t>nakon završetka radova.</t>
  </si>
  <si>
    <t>EVX DN 80</t>
  </si>
  <si>
    <t>SVEUKUPNO</t>
  </si>
  <si>
    <t>m'</t>
  </si>
  <si>
    <t>kom</t>
  </si>
  <si>
    <t>I PRIPREMNI RADOVI</t>
  </si>
  <si>
    <t>1.1.     Iskolčenje trase cjevovoda sa nabijanjem</t>
  </si>
  <si>
    <t>kolaca za oznaku trase i tablica sa</t>
  </si>
  <si>
    <t>upisanim brojem točke. Obračun po m'</t>
  </si>
  <si>
    <t>trase.</t>
  </si>
  <si>
    <t>paušalno</t>
  </si>
  <si>
    <t>pomoću prikladne mehanizacije (bagera ili</t>
  </si>
  <si>
    <t>rovokopača) sa pravilnim odsijecanjem</t>
  </si>
  <si>
    <t>bočnih strana i grubim planiranjem.</t>
  </si>
  <si>
    <t>2.2.     Iskop proširenja i produbljenja jarka za</t>
  </si>
  <si>
    <t>okna, hidrante, te cijevi hidranata i muljnih</t>
  </si>
  <si>
    <t>materijala 1 m od ruba jarka. Obračun po</t>
  </si>
  <si>
    <t>2.3.     Planiranje dna jarka svih cjevovoda do</t>
  </si>
  <si>
    <t>određene kote prema uzdužnom profilu sa</t>
  </si>
  <si>
    <t>izbacivanjem suvišnog materijala iz jarka.</t>
  </si>
  <si>
    <t>Radove izvesti sa točnošću +/-1 cm.</t>
  </si>
  <si>
    <t>U   količine je   uračunato  planiranje  dna</t>
  </si>
  <si>
    <t>zasunskih okana.</t>
  </si>
  <si>
    <t>Obračun po m2 isplanirane površine.</t>
  </si>
  <si>
    <t>2.4.     Dobava i ugradnja pijeska za posteljicu</t>
  </si>
  <si>
    <t>debljine 10 cm, krupnoće zrna do 8 mm</t>
  </si>
  <si>
    <t>2.5.     Zatrpavanje jarka finim (sitnim) materijalom</t>
  </si>
  <si>
    <t>krupnoće zrna do 8 mm s nabijanjem,</t>
  </si>
  <si>
    <t>nakon izvedene pješčane posteljice cijevi i</t>
  </si>
  <si>
    <t>položenog cjevovoda. Radove izvršiti za</t>
  </si>
  <si>
    <t>sve vodoopskrbne cjevovode, te cijevi do</t>
  </si>
  <si>
    <t>hidranata i muljnih ispusta cjevovoda.</t>
  </si>
  <si>
    <t>cm iznad tjemena cijevi, tako da se ne</t>
  </si>
  <si>
    <t>zatrpaju spojevi. Tek po uspješno</t>
  </si>
  <si>
    <t>završenoj tlačnoj probi zatrpati i spojeve uz</t>
  </si>
  <si>
    <t>pažljivo nabijanje lakim mehaničkim</t>
  </si>
  <si>
    <t>materijala ne smije biti veće od 120 mm.</t>
  </si>
  <si>
    <t>U    obračun    je    predviđeno    zasipanje</t>
  </si>
  <si>
    <t>materijala oko zasunskih okana.</t>
  </si>
  <si>
    <t>Obračun po m3 ugrađenog materijala.</t>
  </si>
  <si>
    <t>nosivog sloja u jarku iznad prethodno</t>
  </si>
  <si>
    <t>Tamponski sloj se sastoji od tucanika</t>
  </si>
  <si>
    <t>krupnoće 0-63 mm, mehanički</t>
  </si>
  <si>
    <t>stabiliziranog (MS=80 MN/m2). Tamponski</t>
  </si>
  <si>
    <t>sloj izvesti na cjeloj duljini trase.</t>
  </si>
  <si>
    <t>željeznih cijevi iz nodularnog lijeva (ductil)</t>
  </si>
  <si>
    <t>Cijevi se isporučuju u duljini od 6 m.</t>
  </si>
  <si>
    <t>Cijevi  dopremljene  na  gradilište  moraju</t>
  </si>
  <si>
    <t>imati ateste.</t>
  </si>
  <si>
    <t>Obračun po m' uključujući i spojni materijal.</t>
  </si>
  <si>
    <t>Obračun po komadu.</t>
  </si>
  <si>
    <t>javnu vodovodnu mrežu. Prespajanje izvodi</t>
  </si>
  <si>
    <t>vodonepropusnost.    Ispitivanje   izvesti   u</t>
  </si>
  <si>
    <t>svemu     prema     priloženim     tehničkim</t>
  </si>
  <si>
    <t>uvjetima. U cijenu uračunata dobava vode.</t>
  </si>
  <si>
    <t>Obračun po m' cjevovoda.</t>
  </si>
  <si>
    <t>pogon. Nakon provedenog ispiranja</t>
  </si>
  <si>
    <t>cjevovoda pristupa se dezinfekciji pomoću</t>
  </si>
  <si>
    <t>sredstava za dezinfekciju. Dezinfekcija se</t>
  </si>
  <si>
    <t>smatra uspješno provedenom pošto</t>
  </si>
  <si>
    <t>analizirani uzorci pokažu dobru kvalitetu</t>
  </si>
  <si>
    <t>vode. Obračun po m' izvedenog cjevovoda.</t>
  </si>
  <si>
    <t>površinu je potrebno poravnati pod letvu. U</t>
  </si>
  <si>
    <t>cijenu uključiti sav rad i materijal potreban</t>
  </si>
  <si>
    <t>do potpunog dovršenja stavke.</t>
  </si>
  <si>
    <t>Obračun po m2 površine betona.</t>
  </si>
  <si>
    <t>4.2.     Izrada okana duž trase cjevovoda</t>
  </si>
  <si>
    <t>temeljne ploče okana su debljine 20 cm,</t>
  </si>
  <si>
    <t>4.3.     Betoniranje betonskih blokova ispod cijevi u</t>
  </si>
  <si>
    <t>dimenzija prema nacrtima okana, te</t>
  </si>
  <si>
    <t>podložnih betonskih blokova ispod</t>
  </si>
  <si>
    <t>hidranata. U stavku uključena nabava,</t>
  </si>
  <si>
    <t>doprema, postavljanje i skidanje oplate.</t>
  </si>
  <si>
    <t>Obračun po m3 ugrađenog betona.</t>
  </si>
  <si>
    <t>4.4.     Betoniranje blokova za osiguranje</t>
  </si>
  <si>
    <t>vertikalnih i horizontalnih krivina betonom</t>
  </si>
  <si>
    <t>nacrtima, a prilagođeno terenskim uvjetima.</t>
  </si>
  <si>
    <t>U stavku uključena nabava, doprema,</t>
  </si>
  <si>
    <t>postavljanje i skidanje oplate. Obračun po</t>
  </si>
  <si>
    <t>m3 ugrađenog betona.</t>
  </si>
  <si>
    <t>4.5.     Nabava, doprema i montaža armature za</t>
  </si>
  <si>
    <t>sva armirano-betonska okna. Ručno</t>
  </si>
  <si>
    <t>sječenje čelika, čišćenje od masnoće i rđe</t>
  </si>
  <si>
    <t>koja se eventualno Ijušti, razvijanje i</t>
  </si>
  <si>
    <t>postavljanje prema armaturnom planu sa</t>
  </si>
  <si>
    <t>vezivanjem, stavljanjem podmetača i</t>
  </si>
  <si>
    <t>privremenim vezivanjem za oplatu. Kod</t>
  </si>
  <si>
    <t>postavljanja armature treba obratiti naročitu</t>
  </si>
  <si>
    <t>pažnju polaganju i paziti da armatura bude</t>
  </si>
  <si>
    <t>zaštićena propisno debelim slojem betona.</t>
  </si>
  <si>
    <t>strojno razastiranje te ravnanje ugrađenog</t>
  </si>
  <si>
    <t>betona kao završnog sloja kolne</t>
  </si>
  <si>
    <t>konstrukcije ulice na dijelu trase cjevovoda</t>
  </si>
  <si>
    <t>gdje je ulica ima betonski kolnik.</t>
  </si>
  <si>
    <t>Betoniranje izvesti u sloju d=15 cm. U</t>
  </si>
  <si>
    <t>cijenu su uračunati svi potrebni materijali,</t>
  </si>
  <si>
    <t>Obračun po m2 obrađene površine.</t>
  </si>
  <si>
    <t>5.1.     Zazidavanje otvora oko cijevi u oknima od</t>
  </si>
  <si>
    <t>elastoplastičnog materijala s time da se</t>
  </si>
  <si>
    <t>izradi obruč debljine 5 cm od grundirane</t>
  </si>
  <si>
    <t>Obračun po zazidanom otvoru.</t>
  </si>
  <si>
    <t>unutarnjim plohama okana, u sloju debljine</t>
  </si>
  <si>
    <t>2 cm. Prije izrade glazure potrebno je</t>
  </si>
  <si>
    <t>nečistoće čeličnim četkama te površinu</t>
  </si>
  <si>
    <t>* obuhvaćena montaža oplate i razupora,</t>
  </si>
  <si>
    <t>zbog zaštite od odronjavanja i urušavanja</t>
  </si>
  <si>
    <t>završetka radova.</t>
  </si>
  <si>
    <t>obuhvaćen sav materijal i rad oko izrade</t>
  </si>
  <si>
    <t>zaštitne ograde uzduž rova, na mjestima</t>
  </si>
  <si>
    <t>gdje je nužno osigurati promet pješaka.</t>
  </si>
  <si>
    <t>U cijenu uračunati izradu i demontažu iste</t>
  </si>
  <si>
    <t>REKAPITULACIJA:</t>
  </si>
  <si>
    <t>III   VODOVODNI RADOVI</t>
  </si>
  <si>
    <t>Univerzalna ogrlica s ventilom za kućni priključak "HAWLINGER" s gumenim prstenom i izlazom DN 6/4"</t>
  </si>
  <si>
    <t>Teleskopska garnitura s nastavkom za "HAWLINGER" ogrlicu Typ H ugradne dužine l=0,7 - 1,1 m</t>
  </si>
  <si>
    <t>Ulična kapa za "HAWLE" teleskopsku garnituru</t>
  </si>
  <si>
    <t>Podložni nosač ulične kape "HAWLE" za teleskopsku garnituru</t>
  </si>
  <si>
    <t>vodoopskrbnog cjevovda i potrošača na novu</t>
  </si>
  <si>
    <t xml:space="preserve">U cijenu radova uračunat je sav potrebni spojni materijal </t>
  </si>
  <si>
    <t>te armature i fazonski komadi koje osigurava izvođač</t>
  </si>
  <si>
    <t>potrošači</t>
  </si>
  <si>
    <t>cjevovod</t>
  </si>
  <si>
    <t>Specifikacija fazonskih komada po kom. data je u slj. Iskazu:</t>
  </si>
  <si>
    <t xml:space="preserve">izvođača radova uz nadzor lokaalnog kom. poduzeća. </t>
  </si>
  <si>
    <t>Urediti, održavati za dogovoren rok trajanja radova</t>
  </si>
  <si>
    <t>terena u prijašnje stanje uključujući uklanjanje</t>
  </si>
  <si>
    <t>nečistoće. Cijena uključuje ishođenje dozvole za</t>
  </si>
  <si>
    <t>zauzimanje javne površine uz objekt u površini prema</t>
  </si>
  <si>
    <t>Gradilište mora biti uređeno sukladno odredbama Zakona</t>
  </si>
  <si>
    <t>Nabava i montaža ploče s podatcimao građevini</t>
  </si>
  <si>
    <t>investitoru, odobrenju za građenje, projektantu, nadzoru</t>
  </si>
  <si>
    <t>i izvoditeljima radova. Uklanjanje ploče po završetku</t>
  </si>
  <si>
    <t>nakon postavljanja zaštitnog pijeska. Stavka uključuje</t>
  </si>
  <si>
    <t>sav potreban materijal i rad, kao i zaštitu pijeska.</t>
  </si>
  <si>
    <t>VI       OSTALI RADOVI</t>
  </si>
  <si>
    <t xml:space="preserve">poklopaca komplet s pripadnim fiksnim </t>
  </si>
  <si>
    <t>rješenju nadležnog organa vlasti.</t>
  </si>
  <si>
    <t>o zaštiti na radu i sukladno elaboratu uređenja gradilišta.</t>
  </si>
  <si>
    <t>kao i uređivati gradilište i ponovno uspostavljanje</t>
  </si>
  <si>
    <t>zaštitne cijevi f 50 mm signalnog kabela. Zaštitna</t>
  </si>
  <si>
    <t xml:space="preserve">rov na propisnoj udaljenosti od vrha terena cca 60 cm </t>
  </si>
  <si>
    <t xml:space="preserve">te uz jednu od strana rova same cijevi. Cijevi se polažu </t>
  </si>
  <si>
    <t>oknima, betonom C 16/20, položaja i</t>
  </si>
  <si>
    <t>C 16/20. Blokove izvesti prema priloženim</t>
  </si>
  <si>
    <t>4.6.     Nabava i dobava betona C 16/20, ručno i</t>
  </si>
  <si>
    <t>PVC traku treba ugraditi s natpisom "VODA" u zoni radova</t>
  </si>
  <si>
    <t>tipskih ploča-tablica za oznaku hidranata.</t>
  </si>
  <si>
    <t>Oznaka se montira na pocinčani stupić</t>
  </si>
  <si>
    <t>visine 2,0 m. Oznaka je tipska sa svim</t>
  </si>
  <si>
    <t>potrebnim podacima za označavanje položaja</t>
  </si>
  <si>
    <t>U cijenu je uključen sav materijal i rad na montaži</t>
  </si>
  <si>
    <t>i ugradnju oznaka. Obračun po kom stupić+pločica.</t>
  </si>
  <si>
    <t xml:space="preserve">cijevi je za polaganje kabela upuhivanjem. Cijevi se polažu u </t>
  </si>
  <si>
    <t>Obračun po m3 iskopanog sraslog materijala.</t>
  </si>
  <si>
    <t>m3 iskopanog sraslog materijala.</t>
  </si>
  <si>
    <t>Pripremljeni materijal dovesti i nasuti do 20</t>
  </si>
  <si>
    <t>Zatrpavanje se vrši u slojevima 25 - 35 cm,</t>
  </si>
  <si>
    <t>betonom C 12/15, debljine 5 cm. Gornju</t>
  </si>
  <si>
    <t>6.1.     Izrada razupiranja rova po dijelu dužine</t>
  </si>
  <si>
    <t>od okna do okna. Stavka uključuje sav materijal i radove na polaganju. Radove na zasipavanje kao i zaštitu cijevi cijevi pijeskom u stavci II-2.5.</t>
  </si>
  <si>
    <t>OBVEZUJUĆI UVJETI</t>
  </si>
  <si>
    <t>UVOD</t>
  </si>
  <si>
    <t>Na osnovu ovog Troškovnika Izvođač radova će nabaviti i ugraditi potrebnu opremu te izvesti odgovarajuće</t>
  </si>
  <si>
    <t>radove. Sve radove izvesti prema opisu pojedinih stavki troškovnika. Ako neka stavka ima nedovoljan ili</t>
  </si>
  <si>
    <t xml:space="preserve">nerazumljiv tekst onda vrijedi da svaki započeti tekst pojedine stavke znači kompletu izradu te stavke i to: </t>
  </si>
  <si>
    <t xml:space="preserve">nabava i ugradnja materijala ili opreme, svi prenosi, prijevozi i odvozi do deponije na kopnu ili otoku koju </t>
  </si>
  <si>
    <t>izvođač osigurava o svom trošku.</t>
  </si>
  <si>
    <t>U cijenu svake stavke moraju biti uračunate i sve pomoćne konstrukcije za izvođenje radova, kao kompletna izrada potrebitih skela, ograda, zaštita okolnih objekata i suhozida, stalno održavanje i čišćenje gradilišta, sa odvozom šuta, te konačno potpuno čišćenje gradilišta. Osiguranje deponije za materijal i opremu te prostora za organizaciju i smještaj gradilišta je u obvezi i o trošku Izvođača radova.</t>
  </si>
  <si>
    <t>VODOVODNE CIJEVI</t>
  </si>
  <si>
    <t xml:space="preserve">Vodovodne cijevi su od centrifugalnog nodularnog lijeva (ductile) sa naglavkom i ravnim krajem prema </t>
  </si>
  <si>
    <t>DIN EN 545, klase 40 za dimenzije DN 80 - DN 300 sa naglavcima prikladnima za utisne spojeve</t>
  </si>
  <si>
    <t>TYTON ili STANDARD prema DIN 28603, uključivo gumene brtve od EPDM; iznutra obložene cementnim</t>
  </si>
  <si>
    <t xml:space="preserve">mortom prema DIN EN 545 dio 4.4.3, izvana min. 400 g/m2 clnk-aluminij s dodatnim epoksidnim </t>
  </si>
  <si>
    <t>pokrivnim slojem prema DIN EN 545 radne dužine 6 m, kraće dužine prema DIN EN 545 dio 4.2.3.1.</t>
  </si>
  <si>
    <t>Spoj cijevi treba da omogući odstupanje u svim smjerovima osi min. ± 3°</t>
  </si>
  <si>
    <t>ARMATURE I FAZONSKI KOMADI</t>
  </si>
  <si>
    <t>Spoj armatura i fazonskih komada međusobno, je prirubnički spoj s INOX  vijcima.</t>
  </si>
  <si>
    <t>Armature i fazonski komadi izrađeni iz nodularnog lijeva (GGG 400 prema DIN 1693) i u cjelosti zaštićene protiv korozije slojem epoksidne smole minimalne debljine 250 µm (prema DIN 30677 – T2) namijenjene za podzemnu ugradnju . Otvaranje i zatvaranje zasuna je s ručnim kolom te s teleskopskim ugradbenim garniturma spajane navojnim spojem na gornji dio zasuna Tvorničko jamstvo u trajanju od minimalno 5 godina. Radni tlak 16 bara.</t>
  </si>
  <si>
    <t>ZASUNI</t>
  </si>
  <si>
    <t>Vreteno iz nehrđajućeg čelika St 1.4021 a navoj vretena izrađen valjanjem. Uležištenje vretena je pomoću kliznih ploča a za dimenzije preko DN 200 uležištenje vretena s valjnim ležajevima. Brtve vretena trebaju biti obostrano uležištene u nerđajući materijal (prema DIN 3547 - T1) a protupovratna brtva prema ISO 7259. Zaporni klin od nodularnog lijeva GGG 400, potpuno vulkaniziran iznutra i izvana, s otvorom za drenažu.</t>
  </si>
  <si>
    <t>Vođenje vretena armatura u tri točke s dvije vodilice klina radi smanjuje moment otvaranja i zatvaranja zasuna a matica klina s povećanom duljinom navoja radi prijenosa velikih momentna opterećenja (prema EN 1171). Vijci kućišta trebaju biti upušteni i potpuno zaštićeni protiv korozije. Zasuni u kombi armaturama moraju biti istih karakteristika kao i prolazni zasuni. Armature moraju imati mogućnost naknadne ugradnje elektromotornog pogona na standarni gornji dio zasuna. Tvorničko jamstvo u trajanju od minimalno 5 godina. Radni tlak 16 bara.</t>
  </si>
  <si>
    <t>BROJ OKANA</t>
  </si>
  <si>
    <t>uključeno u cijenu (dim : 1 x 1 m).</t>
  </si>
  <si>
    <t>2.1.     Iskop rova za vodoopskrbni cjevovod</t>
  </si>
  <si>
    <t>prisustva podzemne vode tijekom gradnje.</t>
  </si>
  <si>
    <t>Točnu kategoriju tla utvrditi će nadzorni inženjer</t>
  </si>
  <si>
    <t>na terenu prilikom iskopa.</t>
  </si>
  <si>
    <t>U cijenu je uključena dobava prethodno strojno proizvedene mješavine od kamenog brašna, kamenog materijala i bitumena kao veziva, nazivne veličine najvećeg zrna, vrste kamenog materijala i granulometrijskog sastava prema odredbama i u skladu prema OTU, te utovar, prijevoz, i strojna ugradba (razastiranje i zbijanje).</t>
  </si>
  <si>
    <t>S</t>
  </si>
  <si>
    <t>UKUPNO</t>
  </si>
  <si>
    <t>BROJ PRIKLJUČAKA</t>
  </si>
  <si>
    <t>ispusta, priključke, sa odbacivanjem iskopanog</t>
  </si>
  <si>
    <t>uličnih ventilskih kapa d=60 mm.</t>
  </si>
  <si>
    <t>Obračun po m' dvostranog razupiranja.</t>
  </si>
  <si>
    <t>* geodetski snimak  na digitalnom mediju.</t>
  </si>
  <si>
    <t>1.2.     Iskolčenje postojeće instalacije prema</t>
  </si>
  <si>
    <t>Izradio:</t>
  </si>
  <si>
    <t>_________________________</t>
  </si>
  <si>
    <t>STUPALJKE  S-2</t>
  </si>
  <si>
    <t>pausalno</t>
  </si>
  <si>
    <t>DN 150   m'</t>
  </si>
  <si>
    <t>cm.</t>
  </si>
  <si>
    <t>Obračun po m' izvedenog zapilavanja.</t>
  </si>
  <si>
    <t>3.3.     Ugradnja lijevano-željeznih tipskih</t>
  </si>
  <si>
    <t>PDV 25%</t>
  </si>
  <si>
    <t>3.1.     Nabava, dobava i ugradnja PEHD PE 80, SDR 13,6 S 6,3 DN 110x8,1 mm</t>
  </si>
  <si>
    <t>Cijevi se isporučuju u palicama u duljini od 12 m.</t>
  </si>
  <si>
    <t>3.6.     Nabava, doprema transport i montaža lijevano željeznih</t>
  </si>
  <si>
    <t>Stremen za univerzalnu "HAWLINGER" ogrlicu za nodularni ljev DN 80 mm, kompletno vulkanizirana, l=885 mm</t>
  </si>
  <si>
    <t>nabijačima. Obračun po m3 ugrađenog materijala.</t>
  </si>
  <si>
    <t>širine 60 cm prema poprečnim profilima, a</t>
  </si>
  <si>
    <r>
      <t xml:space="preserve">i mjesta hidranta. Stupić je </t>
    </r>
    <r>
      <rPr>
        <sz val="10"/>
        <rFont val="Symbol"/>
        <family val="1"/>
        <charset val="2"/>
      </rPr>
      <t>f</t>
    </r>
    <r>
      <rPr>
        <sz val="10"/>
        <rFont val="Arial"/>
        <family val="2"/>
        <charset val="238"/>
      </rPr>
      <t xml:space="preserve"> 50 mm.</t>
    </r>
  </si>
  <si>
    <t>EU DN 150</t>
  </si>
  <si>
    <t>EVX DN 150</t>
  </si>
  <si>
    <t>T DN 150</t>
  </si>
  <si>
    <t xml:space="preserve">nogostupa na početnim točkama cjevovoda, kako bi </t>
  </si>
  <si>
    <t>oštećenja nastala tijekom iskopa bila što manja. Zapilavanje</t>
  </si>
  <si>
    <t>BROJ HIDRANATA</t>
  </si>
  <si>
    <t xml:space="preserve">i okana na deponiju. U cijenu je uračunat utovar, </t>
  </si>
  <si>
    <t>3.1.    Nabava,   doprema   i   montaža   lijevanoželjeznih cijevi iz nodularnog lijeva (ductil) promjera DN 80 mm tip K-9, Tyton spoj. Cijevi se isporučuju u duljini od 6 m. Cijevi  dopremljene  na  gradilište  moraju Obračun po m' uključujući i spojni materijal.</t>
  </si>
  <si>
    <t xml:space="preserve">imati ateste. Spajanje cijevi je sučeono ili elektrofuzijskim spojnicama koje su uključene u cijenu. DN 110x8,1 mm    </t>
  </si>
  <si>
    <t xml:space="preserve">B500A, Q196 kg     </t>
  </si>
  <si>
    <t xml:space="preserve">B500A, Q503 kg     </t>
  </si>
  <si>
    <r>
      <t>armatura (2xQ131/m</t>
    </r>
    <r>
      <rPr>
        <vertAlign val="superscript"/>
        <sz val="10"/>
        <rFont val="Arial"/>
        <family val="2"/>
        <charset val="238"/>
      </rPr>
      <t>2</t>
    </r>
    <r>
      <rPr>
        <sz val="10"/>
        <rFont val="Arial"/>
        <family val="2"/>
        <charset val="238"/>
      </rPr>
      <t>), spravljanje, ugradnja, transporti i njega.</t>
    </r>
  </si>
  <si>
    <r>
      <t>m</t>
    </r>
    <r>
      <rPr>
        <vertAlign val="superscript"/>
        <sz val="10"/>
        <rFont val="Arial"/>
        <family val="2"/>
        <charset val="238"/>
      </rPr>
      <t>2</t>
    </r>
  </si>
  <si>
    <t>TROŠKOVNIK VODOOPSKRBNOG</t>
  </si>
  <si>
    <t>zamjenskim materijalom. Maksimalno zrno</t>
  </si>
  <si>
    <t>uz nabijanje (MS=80 MN/m2). Gornju površinu fino isplanirati.</t>
  </si>
  <si>
    <t>ugrađenog sloja zasutog zamjenskog materijala, do visine</t>
  </si>
  <si>
    <t xml:space="preserve">okvirom dimenzija 600/600 nosivosti D 400 </t>
  </si>
  <si>
    <t>6.4.     Privremeni kolni prijelaz preko rova za</t>
  </si>
  <si>
    <t>6.5.     Izrada elaborata izvedenog stanja i</t>
  </si>
  <si>
    <t>6.6.     Nabava i dobava, ugradnja upozoravajuće trake.</t>
  </si>
  <si>
    <t>6.7.     Nabava i dobava, ugradnja PE DTK instalacijske</t>
  </si>
  <si>
    <t>dubine prema niveleti uzdužnih profila u tlu "B" (10%)</t>
  </si>
  <si>
    <t>i "C (90%) kategorije. Radovi se izvode u suhom terenu bez</t>
  </si>
  <si>
    <t>25 cm ispod nivelete prometnice.</t>
  </si>
  <si>
    <t>2.6.     Zatrpavanje preostalog dijela jarka i okana</t>
  </si>
  <si>
    <t>vodonepropusnim betonom C 30/37. Zidovi i</t>
  </si>
  <si>
    <t>4.6.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</si>
  <si>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BRTVA SA ČELIČNIM UL. ZA PRIR. DN 80</t>
  </si>
  <si>
    <t>BRTVA SA ČELIČNIM UL. ZA PRIR. DN 100</t>
  </si>
  <si>
    <t>BRTVA SA ČELIČNIM UL. ZA PRIR. DN 150</t>
  </si>
  <si>
    <t>VIJAK+MATICA+PODLOŠKA INOX A2, M16/70</t>
  </si>
  <si>
    <t>VIJAK+MATICA+PODLOŠKA INOX A2, M20/80</t>
  </si>
  <si>
    <t>T DN 150/80</t>
  </si>
  <si>
    <t>NQ 90 DN 80</t>
  </si>
  <si>
    <t>EU DN 100</t>
  </si>
  <si>
    <t>Hidrantska kapa za Hawlwtele-hidrant-No.: 20608</t>
  </si>
  <si>
    <t>(80 cm). Ukupna širina zapilavanja je 180</t>
  </si>
  <si>
    <t>izvesti po 30 cm šire od širine iskopa rova</t>
  </si>
  <si>
    <t>Iskop se predviđa strojno (98%) i ručno (2%). Strojno</t>
  </si>
  <si>
    <t>strojno (98%) m3</t>
  </si>
  <si>
    <t>ručno (2%) m3</t>
  </si>
  <si>
    <t>1.4.     Zapilavanje asfaltnog i betonskog kolnika i</t>
  </si>
  <si>
    <t>1.6.    Natpisna ploča sa podacima o građevini</t>
  </si>
  <si>
    <t>4.7.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20% zbog potrebnih rezanja i sl.te gubitka pri demontaži. Cijena obuhvaća sav potreban materijal i rad do potpunog dovršenja.</t>
  </si>
  <si>
    <t>1.3       Demontaža postojeće betonske galanterije ivičnaka, rubnjaka nogostupa te betonske ispune s odlaganjem na gradilištu u blizini (uz Ul. dr. Ante Starčevića). Postojeću betonsku galanteriju je potrebno pažljivo demontirati, očistiti i složiti. Obračun po m2 demontirane betonske galanterije i m' ivičnjaka.</t>
  </si>
  <si>
    <t>betonska galanterija-ispune        m2</t>
  </si>
  <si>
    <t>betonski ivičnjaci  100 x 8 x 20 cm (ravni)        m'</t>
  </si>
  <si>
    <t>pokrovne 20 cm. a visine prema uzd. profilu . U stavku je uključena nabava, doprema i ugradnja betona postavljanje i skidanje oplate, montaža armature, okvira šaht poklopca min težine 20 kg (kvadratni). Zidovi su armirani s 2xQ196 a ploča s 2xQ503.</t>
  </si>
  <si>
    <t>6.2.     Izmještanje i izvedba križanja sa kanalom postojećih el. energetskih kablova na propisanu udaljenost od trase kanala (0.5 m svijetlog horizontalnog razmaka.) Kabeli se izmještaju u rovu dim. 80x60 cm te postavljaju u DVIJE zaštitne cijevi PVC ZAŠTITNA CIJEV, D110X3,2 mm, L=6M, ŽUTA, na posteljicu debljine 10 cm i zasipavaju slojem pijeska (nula) 0-6 m d=20 cm.</t>
  </si>
  <si>
    <t>Iskop je u stavci zemljanih radova prethodno obračunat. Radovima je obuhvaćena izrada posteljice, polaganje kabela u PVC cijevi 2x D110x3,2 mm, Vindurit štit V-Š/12, upozoravajuća traka crvena (energetski kabel ) iznad NN i SN kabela te zasipavanje materijalom 0-6 mm u sloju 20 cm.</t>
  </si>
  <si>
    <t>Zatrpavanje preostalog rova materijalom 0-63 mm (jalovina) sa strojnim zbijanjem do MS 40 MN/m2 te izrada tamponskog sloja d=20 cm.</t>
  </si>
  <si>
    <t>U cijeni radova je sav materijal, rad i izrada elaborata izmještanja sukladno uvjetima HEP-Elektojug Dubrovnik te ishođenje suglasnosti na elaborat prije izvođenja radova.</t>
  </si>
  <si>
    <t>6.3.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</si>
  <si>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Iskop je u stavci zemljanih radova prethodno obračunat. Radovima je obuhvaćena izrada posteljice, polaganje kabela, Vindurit štit V-Š/12, upozoravajuća traka žuta (TK kabel) te zasipavanje materijalom 0-6 mm u sloju 20 cm iznad kabela te građevinski i zemljani radovi za ugradnju zdenaca. Zatrpavanje preostalog rova materijalom iz iskopa obračunato je u stavci II</t>
  </si>
  <si>
    <t>Zatrpavanje preostalog rova na dijelu trase prometnice obračunato je u stavci II</t>
  </si>
  <si>
    <t>U cijeni radova je sav materijal i rad te izrada elaborata izmještanja sukladno uvjetima T-Com-a te ishođenje suglasnosti na elaborat prije izvođenja radova.</t>
  </si>
  <si>
    <t>pristup stambenim i drugim objektima. Dim. Prijelaza Š=100 cm, l=300 cm, ograda 110 cm, l=300 cm dvostrana. U cijeni je sav materijal i rad.</t>
  </si>
  <si>
    <t>betonski rubnjaci  100 x 15 x 25 cm        m'</t>
  </si>
  <si>
    <t>4.8.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</si>
  <si>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situaciji i podacima nadležnih službi, instalacije vodovoda, kanalizacije, energetike te DTK instalacije.</t>
  </si>
  <si>
    <t>Okna se ravnomjerno bočno zasipavaju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</si>
  <si>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 U cijeni su svi građevinski radovi i sav materijal na ugradnji.</t>
  </si>
  <si>
    <t xml:space="preserve">2.7.   Nabava, dovoz  i ugradba  zamjenskog materijala za zasipavanje zasunskih okana do visine cca 30 cm ispod nivelete </t>
  </si>
  <si>
    <t>2.8.   Nabava, dovoz  i ugradba  tamponskog</t>
  </si>
  <si>
    <t xml:space="preserve">2.9.     Odvoz preostalog materijala iz iskopa rova </t>
  </si>
  <si>
    <t>6.7.     Geodetski radovi na praćenju izvedbe vodoopskrbnog cjevovoda, izmještanja, DTK instalacija, energetskog kabela. Radove izvodi ovlašteni geodet ili ovl. Tvrtka. Obračun po m'.</t>
  </si>
  <si>
    <t>INVESTITOR:</t>
  </si>
  <si>
    <t>GRAD KORČULA</t>
  </si>
  <si>
    <t xml:space="preserve">Trg Antuna i Stjepana Radića 1 </t>
  </si>
  <si>
    <t xml:space="preserve">20260 KORČULA </t>
  </si>
  <si>
    <t>GRAĐEVINA:</t>
  </si>
  <si>
    <t>LOKACIJA:</t>
  </si>
  <si>
    <t>FAZA:</t>
  </si>
  <si>
    <t>TROŠKOVNIK RADOVA</t>
  </si>
  <si>
    <t>GLAVNI PROJEKTANT:</t>
  </si>
  <si>
    <t>Duran Klepo,dipl.ing.građ.</t>
  </si>
  <si>
    <t>T.D.:</t>
  </si>
  <si>
    <t>DIREKTOR:</t>
  </si>
  <si>
    <t>TOMISLAV DEMARIN dipl.ing.geod.</t>
  </si>
  <si>
    <t>PROJEKTANT:</t>
  </si>
  <si>
    <t>DURAN KLEPO dipl.ing.gradj.</t>
  </si>
  <si>
    <t>OZNAKA PROJEKTA:</t>
  </si>
  <si>
    <t>VODOOPSKRBNOG CJEVOVODA</t>
  </si>
  <si>
    <t>1.3.    Uređenje prostora za organizaciju i smještaj gradilišta.</t>
  </si>
  <si>
    <t>3.2.    Nabava,   doprema   i   montaža   lijevano-</t>
  </si>
  <si>
    <t>3.4.     Ugradnja lijevano-željeznih tipskih</t>
  </si>
  <si>
    <t>3.5.     Nabava, doprema transport i montaža lijevano željeznih</t>
  </si>
  <si>
    <t>3.7.   Prespajanje novoizgrađenog</t>
  </si>
  <si>
    <t>3.8.   Ispitivanje     montiranog     cjevovoda     na</t>
  </si>
  <si>
    <t>3.10.   Dezinfekcija cjevovoda prije stavljanja u</t>
  </si>
  <si>
    <t>3.11.   Nabava, dobava i ugradnja vertikalnih</t>
  </si>
  <si>
    <t>6.1.     Izrada zaštitne dvostrane ograde. Stavkom je</t>
  </si>
  <si>
    <t>Duran Klepo, dipl.ing.građ.</t>
  </si>
  <si>
    <t>L.Ž.P. 600x600/ D400  "VODA" - tež. Min 60 kg + okvir</t>
  </si>
  <si>
    <t>Ventilska kapa d 90 mm, ljevanoželjezna</t>
  </si>
  <si>
    <t>EU DN 80</t>
  </si>
  <si>
    <t>MK 11 1/4° DN 150</t>
  </si>
  <si>
    <r>
      <t xml:space="preserve">B500A </t>
    </r>
    <r>
      <rPr>
        <sz val="10"/>
        <rFont val="Symbol"/>
        <family val="1"/>
        <charset val="2"/>
      </rPr>
      <t>f</t>
    </r>
    <r>
      <rPr>
        <sz val="10"/>
        <rFont val="Arial"/>
        <family val="2"/>
        <charset val="238"/>
      </rPr>
      <t xml:space="preserve"> 6 kg</t>
    </r>
  </si>
  <si>
    <r>
      <t xml:space="preserve">B500A </t>
    </r>
    <r>
      <rPr>
        <sz val="10"/>
        <rFont val="Symbol"/>
        <family val="1"/>
        <charset val="2"/>
      </rPr>
      <t>f</t>
    </r>
    <r>
      <rPr>
        <sz val="10"/>
        <rFont val="Arial"/>
        <family val="2"/>
        <charset val="238"/>
      </rPr>
      <t xml:space="preserve"> 8 kg</t>
    </r>
  </si>
  <si>
    <r>
      <t xml:space="preserve">B500A </t>
    </r>
    <r>
      <rPr>
        <sz val="10"/>
        <rFont val="Symbol"/>
        <family val="1"/>
        <charset val="2"/>
      </rPr>
      <t>f</t>
    </r>
    <r>
      <rPr>
        <sz val="10"/>
        <rFont val="Arial"/>
        <family val="2"/>
        <charset val="238"/>
      </rPr>
      <t xml:space="preserve"> 10 kg</t>
    </r>
  </si>
  <si>
    <r>
      <t xml:space="preserve">B500A </t>
    </r>
    <r>
      <rPr>
        <sz val="10"/>
        <rFont val="Symbol"/>
        <family val="1"/>
        <charset val="2"/>
      </rPr>
      <t>f</t>
    </r>
    <r>
      <rPr>
        <sz val="10"/>
        <rFont val="Arial"/>
        <family val="2"/>
        <charset val="238"/>
      </rPr>
      <t xml:space="preserve"> 12 kg</t>
    </r>
  </si>
  <si>
    <t>Nadzemni hidrant -  DN80, Izlac 2xC, 1xB</t>
  </si>
  <si>
    <t>3.9.   Čišćenje i ispiranje cjevovoda nakon kompletno dovršenih radova. U cijenu su uračunate manipulacije  armaturama, trošak vode, te uzimanje uzoraka za bakteriološko ispitivanje vode sa svim potrebnim radnjama. Obračun po m' izvedenog cjevovoda.</t>
  </si>
  <si>
    <t>I  TROŠKOVNIK VODOOPSKRBNOG CJEVOVODA</t>
  </si>
  <si>
    <t>V  TROŠKOVNIK ELEKTROTEHNIČKE INFRASTRUKTURE</t>
  </si>
  <si>
    <t>VODOOPSKRBNI CJEVOVOD</t>
  </si>
  <si>
    <t>VODOOPSKRBNI</t>
  </si>
  <si>
    <t>II  TROŠKOVNIK KOLEKTORA FEKALNE ODVODNJE</t>
  </si>
  <si>
    <t>III  TROŠKOVNIK KOLEKTORA OBORINSKE ODVODNJE</t>
  </si>
  <si>
    <t>IV  TROŠKOVNIK PROMETNICE</t>
  </si>
  <si>
    <t>KOLEKTOR OBORINSKE ODVODNJE</t>
  </si>
  <si>
    <t>KOLEKTOR FEKALNE ODVODNJE</t>
  </si>
  <si>
    <t>TROŠKOVNIK KOLEKTORA</t>
  </si>
  <si>
    <t>FEKALNE ODVODNJE</t>
  </si>
  <si>
    <t>1.1.     Iskolčenje trase fekalnog kolektora sa</t>
  </si>
  <si>
    <t>nabijanjem kolaca za oznaku trase i tablica sa</t>
  </si>
  <si>
    <t xml:space="preserve">upisanim brojem točke te označavanje položaja </t>
  </si>
  <si>
    <t xml:space="preserve">revizijskih okana i kućnih priključaka prema situaciji. </t>
  </si>
  <si>
    <t>Obračun po m' trase.</t>
  </si>
  <si>
    <t>PP korugirane cijevi  SN 8 DN/OD 228/200 mm</t>
  </si>
  <si>
    <t>PP korugirane cijevi  SN 8 DN/OD 287/250 mm</t>
  </si>
  <si>
    <t>PP korugirane cijevi  SN 8 DN/OD 343/300 mm</t>
  </si>
  <si>
    <t>PP korugirane cijevi  SN 8 DN/OD 458/400 mm</t>
  </si>
  <si>
    <t>PP korugirane cijevi  SN 8 DN/OD 573/500 mm</t>
  </si>
  <si>
    <t>PP korugirane cijevi  SN 8 DN/OD 688/600 mm</t>
  </si>
  <si>
    <t>PP korugirane cijevi  SN 8 DN/OD 919/800 mm</t>
  </si>
  <si>
    <t>PP korugirane cijevi  SN 8 DN/OD 1140/1000 mm</t>
  </si>
  <si>
    <t>komplet</t>
  </si>
  <si>
    <t>1.5.    Uređenje prostora za organizaciju i smještaj gradilišta.</t>
  </si>
  <si>
    <t>2.1.     Iskop rova za fekalnoi kolektor</t>
  </si>
  <si>
    <t>širine prema detaljima iz projekta (od 80 cm do 100 cm) te prema poprečnim profilima, a</t>
  </si>
  <si>
    <t>dubine od 135 cm do 170 cm prema niveleti uzdužnih profila u tlu "B i C" kategorije. Radovi se izvode u suhom terenu bez prisustva podzemne vode tijekom gradnje.</t>
  </si>
  <si>
    <t>Iskop se predviđa strojno (98%) i ručno (2%). Strojno pomoću prikladne mehanizacije (bagera ili rovokopača) sa odsijecanjem bočnih strana prema detalju iz projekta i grubim planiranjem.</t>
  </si>
  <si>
    <t>na terenu prilikom iskopa. Obračun po m3 iskopanog sraslog materijala.</t>
  </si>
  <si>
    <t xml:space="preserve">revizijska i slivna okna na kolektoru fekalnog </t>
  </si>
  <si>
    <t>cjevovoda, sa odbacivanjem iskopanog</t>
  </si>
  <si>
    <t>Radove izvesti sa točnošću +/-1 cm. U   količine je</t>
  </si>
  <si>
    <t>uračunato  planiranje  dna zasunskih okana.</t>
  </si>
  <si>
    <t>debljine 10 cm (15 cm), krupnoće zrna do 8 mm</t>
  </si>
  <si>
    <t>2.5.     Zatrpavanje jarka finim (sitnim) materijalom krupnoće zrna do 8 mm s nabijanjem, nakon izvedene pješčane posteljice cijevi i položenog kolektora. Radove izvršiti za sve kolektore i spojne cijevi slivničkih okana. Pripremljeni materijal dovesti i nasuti do 20 (30 cm) cm iznad tjemena cijevi, tako da se ne zatrpaju spojevi.</t>
  </si>
  <si>
    <t>Tek po uspješno završenoj tlačnoj probi zatrpati i spojeve uz</t>
  </si>
  <si>
    <t>pažljivo nabijanje lakim mehaničkim nabijačima.</t>
  </si>
  <si>
    <t>2.6.     Zatrpavanje preostalog dijela jarka</t>
  </si>
  <si>
    <t>uz nabijanje. Gornju površinu fino isplanirati.</t>
  </si>
  <si>
    <t xml:space="preserve">2.7.   Nabava, dovoz  i ugradba  zamjenskog materijala za zasipavanje revizijskih i slivničkih okana do visine cca 30 cm ispod nivelete </t>
  </si>
  <si>
    <t>stabiliziranog (MS=80 MN/m2). Tamponski sloj izvesti na</t>
  </si>
  <si>
    <t>cjeloj duljini trase uz proširenje s obe strane rova 30 cm.</t>
  </si>
  <si>
    <t>IlI MONTERSKI RADOVI</t>
  </si>
  <si>
    <t>3.1.     Dobava i ugradnja Nabava, doprema i ugradnja polipropilenske (PP) orebrene kanalizacijske cijevi prema HRN EN 13476-1:2007, HRN EN 13476-3:2009 unutarnjeg nazivnog promjera (DN/ID) (kao Pipelife sustav: PP-Pragma ID). Cijevi su s dvostrukom stijenkom, duljine 6,0 m s integriranim kolčakom. Integrirani kolčak je tvornički zavaren na cijev rotacionim varenjem. Prstenasta čvrstoća iznosi 8 kN/m2 (SN8) prema HRN EN ISO 9969.</t>
  </si>
  <si>
    <t>Cijevi su glatke svijetlo sive površine iznutra, pogodne za bolju refleksiju kod pregleda CCTV kamerom, te smeđe (RAL 8004) boje izvana. Profilirani vanjski dio je trapezoidalnog poprečnog presjeka po standardu HRN EN 13476-3:2007, te spada u B skupinu. Cijev mora zadovoljavati standarde: HRN EN 13476-1:2007, HRN EN 13476-3:2009 i ISO 9001. Cijevi polagati u rov na pripremljenu pješčanu posteljicu, na koju treba ravnomjerno nalijegati. U cijeni je sav rad i materijal te na montaži. Obračun po m' nabavljene i ugrađene cijevi.</t>
  </si>
  <si>
    <t>3.2.   Nabava i doprema montažnih polipropilenskih (PP) okana za kanalizaciju DN630, DN 800. Okna se sastoje iz PP baze sa izvedenom kinetom i zavarenim adapterima. Tijelo okna je od cijevi DN630, vanjskog promjera 630 [mm]. Dno okna je sastavljeno od dva sloja, tvornički zavareno, te ravnim dnom cijelim promjerom okna. Svi horizontalni i vertikalni lomovi su u oknu a ne ispred ili iza okna.</t>
  </si>
  <si>
    <t>Dijelovi okna se međusobno spajaju pomoću brtvi ili zavarivanjem čime se osigurava nepropusnost. Cjevovod se spaja na adaptere PP okna originalnim spojnicama i brtvama koji osiguravaju apsolutno nepropusni spoj i mogu izdržati vanjski tlak od 0,5 bara, i podtlak od 0,3 bara. Okno treba biti projektirano protiv isplivavanja, te vodonepropusnost treba biti ispitana u skladu s normama EN 1277, EN 12256 i EN 476. Okna trebaju biti sukladna prema svim zahtjevima nHRN EN 13598-2. Ostali uvjeti definirani su u programu kontrole kvalitete i osiguranja kakvoće. Okna su prosječne visine 1,5 [m].</t>
  </si>
  <si>
    <t xml:space="preserve"> Specifikacija ulaznih i izlaznih kuteva, te broja i dimenzija priključaka prema projektu. Obračun po komadu kompletno isporučenog i montiranog okna.</t>
  </si>
  <si>
    <t>Okna se ugrađuju na prethodno izvednu betonsku podlogu, debljine 10 cm, od betona klase C12/15, ravnomjerno bočno zasipanje ugrađenog i priključenog okna obavlja se materijalom maksimalne krupnoće 0-40 mm. Zasipanje se izvodi u horizontalnim slojevima do najviše 30 cm, uz lagano ručno zbijanje u visini od najmanje 30 [cm] iznad tjemena priključnih cijevi i u neposrednoj blizini tijela okna od cca 20 cm, a potom uz strojno zbijanje.</t>
  </si>
  <si>
    <t>Dobru zbijenost je potrebno postići ispod intenzivno opterećenih prometnih površina, sa slijedećim parametrima zbijenosti: modul stišljivosti, Ms = 80 [MN m-2]; stupanj zbijenosti, Sz = 98 [%].</t>
  </si>
  <si>
    <t>Po završenom zbijanju potrebno je da cijevni dio Pragma cijevi kod RO 630 viri za najviše 5 cm iznad nivoa gornjeg nosivog sloja. Armirano betonski distribucijski prsten polaže se direktno na nosivi sloj ili na betonsku pologu debljine cca 20 cm. Nakon toga se ugrađuje lijevanoželjezni poklopac, ø 600 [mm], odgovarajuće nosivosti.</t>
  </si>
  <si>
    <t>U cijeni su svi montažerski radovi i sav materijal na ugradnji. Obračun po komadu kompletno isporučenog i montiranog okna. Ugradbena visina okna do 1,5 m</t>
  </si>
  <si>
    <t>Okna DN600/DN250, 2-4 ULAZA mm, h=1,0 m     kom</t>
  </si>
  <si>
    <t>Okna DN600/DN250, 2-4 ULAZA mm, h=2,0 m     kom</t>
  </si>
  <si>
    <t>Okna DN600/DN250, 2-4 ULAZA mm, h=2,5 m     kom</t>
  </si>
  <si>
    <t>Okna DN800/DN250, 2-4 ULAZA mm, h=1,5 m     kom</t>
  </si>
  <si>
    <t>3.3.     Nabava, doprema i ugradnja punostjenih, neomekšanih PVC-U kanalizacijskih cijevi prema HRN EN 1401-1, D200X5,9 mm, SDR34. Cijevi s integriranim utičnim kolčakom i uloženim brtvenim prstenom od sintetičnog kaučuka, prstenaste čvrstoće SN-8, SDR-34 (8 kN/m2) prema HRN EN ISO 9969,  za prespajanje slivničkih kišnih</t>
  </si>
  <si>
    <t>okana na fekalnoi kolektor . U cijeni su svi montažerski i građevinski radovi. Cijevi polagati u rov na pripremljenu pješčanu posteljicu, na koju treba ravnomjerno nalijegati pri spajanju na fekalnoi kolektor. Obračun po m' nabavljene i ugrađene cijevi.</t>
  </si>
  <si>
    <t>Nabava i doprema na grad. depooniju      m'</t>
  </si>
  <si>
    <t>Ugradnja s prijenosom do rova       m'</t>
  </si>
  <si>
    <t>3.3     Dobava i ugradnja Č.P.C. DN 25 - DN 50 za prespajanje kućnih priključaka vodovoda na trasi fekalnog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</si>
  <si>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Nabava i doprema DN 25      kom</t>
  </si>
  <si>
    <t>Nabava i doprema DN 50      kom</t>
  </si>
  <si>
    <t>3.4.     Izrada križanja cijevi fekalnog kolektora s cijevi vodovode instalavije te s drugim cijevima na trasi čije moguće postojanje će se utvrditi prilikom iskopa. 
Križanje izvesti uz slijedeće uvjete:
 - oborinska cijev mora prolaziti ispod vodovodne i oborinske cijevi i drugih instalacija.</t>
  </si>
  <si>
    <t xml:space="preserve"> - vodovodna i kanalizacijska cijev će se obložiti posteljicom od betonom debljine 10 cm na duljini 1.0 m ispred i iza križanja pri maloj dubini ukopa. Obračun po izvedenom križanju</t>
  </si>
  <si>
    <t>DTK križanja   kom</t>
  </si>
  <si>
    <t>Vodovod, fekalna križanja   kom</t>
  </si>
  <si>
    <t>3.5.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</si>
  <si>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3.5.     Nabava i ugradnja lijevano-željeznih tipskih</t>
  </si>
  <si>
    <t xml:space="preserve">okvirom, kanalski poklopac je okrugli - samozatvarajući dimenzija Ø 600, tip KASI nosivosti D 400 KN, C 250 kN s natpisom "FEKALNA KANALIZACIJA", KASI. Poklopac se ugrađuje na AB prsten dim visine 15 cm, širine 35 cm. Min. težina poklopca bez okvira 55 kg a težina okvira min 20 kg i visnie min 10 cm. Obračun po komadu nabave i ugradnje. </t>
  </si>
  <si>
    <t>poklopci Ø 600, tip KASI, D 400       kom</t>
  </si>
  <si>
    <t>poklopci Ø 600, tip KASI, C 250       kom</t>
  </si>
  <si>
    <t>3.6.     Nabava i ugradnja lijevano-željeznih tipskih</t>
  </si>
  <si>
    <t xml:space="preserve">kanalskih rešetki  komplet s pripadnim fiksnim </t>
  </si>
  <si>
    <t>okvirom. Kanalska rešetka dimenzija 620/620 mm mm-tip SQUADRA, EC SQ 60 PF, nosivosti C 250 KN.</t>
  </si>
  <si>
    <t>Rešetka se ugrađuje na AB prsten dim visine 15 cm, širine 30 cm. Distribucijski prsten je vanjskih dimenzija 102x102 [cm] te unutarnjih dimenzija 42x42 [cm] od betona C30/37 (fcd=2,0 kN/cm2), armatura B500B (fyd=43,48 kN/cm2), 25 kg/kom, nosivosti 400 [kN]. Ugradnja na zbijenu podlogu nakon zatrpavanja okna direktno na nosivi sloj (min. DPr= 98%), prostor između kišne rešetke na betonskom prstenu i stjenki okna treba biti minimalno 5 cm. U cijeni je izrada AB prstena te ugradnja rešetke. Obračun po komadu.</t>
  </si>
  <si>
    <t>Kanalska rešetka SQUADRA, EC SQ 60 PF       kom</t>
  </si>
  <si>
    <t>3.9.</t>
  </si>
  <si>
    <t>Nabavka i ugradnja kišnih linijskih slivničkih rešetki sa okvirima, od duktilnog lijeva ISO 1083 proizvod SAINT GOBAIN PAM, klasa D 400, EN 124 tip Autolinea model EDAL50PF dim. 750x500 mm i E7 dim 750x500 mm okvir od duktilnog lijeva. Obračun po broju ugrađenih komada</t>
  </si>
  <si>
    <t>AUTOLINEA, C250 EDAL50PF, l=750 mm,    kom</t>
  </si>
  <si>
    <t>AUTOLINEA, C250 E7, l=750 mm,    kom</t>
  </si>
  <si>
    <t>3.10.</t>
  </si>
  <si>
    <t>Dobava betona klase C 25/30 za izradu linijskog slivničkog kanala svijetle dim 45x80 cm, debljine zidova i dna 20 cm za ogradnju novih okvira slivničkih rešetki prema specifikaciji proizvođača. Dužina kanala se prilagođava za montažu multipliciranih segmenata pojedinačne dužine 75 cm (6 ili 7 segmenata). S unutranje strane izvesti cem. glazuru d=2 cm od cem maltera. U cijenu je uračunata i ugradnja lj.ž. kišne linijske rešetke nosivosti C 250 kN u segmentima od 75 cm, AUTOLINEA.</t>
  </si>
  <si>
    <t>U stavku je uključen betonski čelik 80 kg/m3, nabava, doprema, postavljanje i skidanje oplate.</t>
  </si>
  <si>
    <t>U stavku uključena nabava, doprema te ugradnja betona klase C 25/30, izvedba cem. glazure. Obračun po m3 ugrađenog betona.</t>
  </si>
  <si>
    <t>beton     m3</t>
  </si>
  <si>
    <t>betonski čelik     kg</t>
  </si>
  <si>
    <t>3.6.   Ispitivanje montiranog fekalnog gravitacijskog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</si>
  <si>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U cijenu je uračunata dobava vode.</t>
  </si>
  <si>
    <t>Obračun po m' kolektora.</t>
  </si>
  <si>
    <t>3.7.   Čišćenje i ispiranje fekalnog kolektora radi provjere propusnosti kolektora nakon kompletno dovršenih radova.  U cijenu su uračunate sve potrebne manipulacije, trošak vode, sa svim potrebnim radnjama. Obračun po m' izvedenog cjevovoda.</t>
  </si>
  <si>
    <t>IV BETONSKI I ASFALTERSKI RADOVI</t>
  </si>
  <si>
    <t>4.1.     Izrada betonske podloge ispod okna i revizijskih okana i slivničkih okana betonom C 12/15, debljine 10 cm. Gornju površinu je potrebno poravnati pod letvu. U cijenu uključiti sav rad i materijal potreban do potpunog dovršenja stavke.</t>
  </si>
  <si>
    <t>4.2.   Izvedba armirano betonske gornje nosive ploče-prstena kao oslonac ljevano željeznog poklopca debljine d = 15 cm, širine d = 35 cm prema detaljnom nacrtu oplate i armature, s unutrašnjim otvorom DN 700 mm.</t>
  </si>
  <si>
    <t>AB distribucijskog prstena vanjskih dimenzija Ф140 [cm] te unutarnjih dimenzija Ф70 [cm]. betonom C30/37 (fcd=2,0 kN/cm2), armatura B500B (fyd=43,48 kN/cm2), 25 kg/kom, nosivosti 400 [kN]. Ugradnja na zbijenu podlogu nakon zatrpavanja okna direktno na nosivi sloj (min. DPr= 98%), prostor između prstena i stjenki okna treba biti minimalno cca. 15 cm. Ljevano željezni poklopac se postavlja na AB distribucijski prsten. Obračun po kom prstena sa svim radovima, materijalom, betonskim željezom i oplatom.</t>
  </si>
  <si>
    <t>4.3.   Izvedba armirano betonske gornje nosive ploče-prstena kao oslonac ljevano željezne kišne rešetke, debljine d = 15 cm, širine d = 28 cm prema detaljnom nacrtu oplate i armature, s unutrašnjim otvorom 50x50 cm (45x45 cm).</t>
  </si>
  <si>
    <t>AB distribucijskog prstena vanjskih dimenzija Ф106 [cm] te unutarnjih dimenzija 50x50 cm (45x45 cm) betonom C30/37 (fcd=2,0 kN/cm2), armatura B500B (fyd=43,48 kN/cm2), 25 kg/kom, nosivosti 400 [kN]. Ugradnja na zbijenu podlogu nakon zatrpavanja okna direktno na nosivi sloj (min. DPr= 98%), prostor između prstena i stjenki okna treba biti minimalno cca. 15 cm. Ljevano željezna kišna rešetka se postavlja na AB distribucijski prsten. Obračun po kom prstena sa svim radovima, materijalom, betonskim željezom i oplatom.</t>
  </si>
  <si>
    <t>4.3.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</si>
  <si>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Ponovna doprema i ugradnja nove i postojeće betonske galanterije za popločivanje koji se postavljaju na pješačkim nogostupnim površinama. Galanterija se postavljaju na podlogu od drobljene i zbijene kamene sitneži prema kotama danim projektom te ugradnji prema uputama proizvođača. Novi betonski blokovi moraju biti kao postojeći i zadovoljavati sve uvjete prema HRN EN 1338. Ponuditelj je dužan dostaviti izjavu o sukladnosti s navedenom normom. Stvarna količina je uvećana za 10% zbog potrebnih rezanja i sl.te gubitka pri demontaži. Cijena obuhvaća sav potreban materijal i rad do potpunog dovršenja.</t>
  </si>
  <si>
    <t>4.6.   Ponovna doprema i ugradnja betonskih rubnjaka 100 x 15 x 25 cm i 100 x 8 x 20 cm (ravni). Galanterija se postavljaju na bet podlogu te ugradnji prema uputama proizvođača. Novi betonski blokovi moraju biti kao postojeći. Stvarna količina je uvećana za 20% zbog potrebnih rezanja i sl.te gubitka pri demontaži. Cijena obuhvaća sav potreban rad (iskopi, uklanjanje postojećih rubnjaka) i materijal (beton u sloju 15 cm, C 20/25) i do potpunog dovršenja.</t>
  </si>
  <si>
    <t xml:space="preserve"> rubnjaka 100 x 15 x 25 cm  m</t>
  </si>
  <si>
    <t>ivičnjak 100 x 8 x 20 cm (ravni)  m</t>
  </si>
  <si>
    <t>4.6.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</si>
  <si>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Obračun po     m2</t>
  </si>
  <si>
    <r>
      <t xml:space="preserve">4.7.     Izrada AB okna </t>
    </r>
    <r>
      <rPr>
        <b/>
        <sz val="10"/>
        <rFont val="Arial"/>
        <family val="2"/>
        <charset val="238"/>
      </rPr>
      <t>RK_1</t>
    </r>
    <r>
      <rPr>
        <sz val="10"/>
        <rFont val="Arial"/>
        <family val="2"/>
        <charset val="238"/>
      </rPr>
      <t xml:space="preserve"> na početku trase cjevovoda (spoj s postojećim ispustom u more) vodonepropusnim betonom C 30/37. Zidovi i temeljne ploče okana su debljine 20 cm, pokrovne 20 cm a visine prema uzd. profilu.</t>
    </r>
  </si>
  <si>
    <t>U stavku je uključena nabava, doprema i ugradnja betona postavljanje i skidanje oplate, montaža armature, okvira šaht poklopca min težine 20 kg (okrugli) prespajanje postojeće cijevi DN 300 mm, spoj s kanalom linijske rešetke. Zidovi su armirani s 2xQ196 a ploča s 2xQ503. Obračun po m3 ugrađenog betona.</t>
  </si>
  <si>
    <t>Izrada AB okna (RK_3)   m3</t>
  </si>
  <si>
    <t>4.8.     Nabava, doprema i montaža armature za</t>
  </si>
  <si>
    <t>armirano-betonska okna. Ručno</t>
  </si>
  <si>
    <t>B500A f 6 kg</t>
  </si>
  <si>
    <t>B500A f 8 kg</t>
  </si>
  <si>
    <t>B500A f 10 kg</t>
  </si>
  <si>
    <t>B500A f 12 kg</t>
  </si>
  <si>
    <t>OPCIJA TEHNIČKOG RJEŠENJA  II
Linijska rešetka L=16 m  i AB okna RK_2 i RK_3</t>
  </si>
  <si>
    <t>4.9.   Nabava, dobava i ugradnja betonskih kanala, linijske rešetke d=500 nosivosti  D400 - nabava, dobava i ugradnja</t>
  </si>
  <si>
    <t>(OTU II st. 13-00.5.1)</t>
  </si>
  <si>
    <t>Nabava, doprema i ugradnja betonskih kanala s prorezom u svemu prema projektu ili jednako vrijednih,  koji se sastoje od predgotovljenih montažnih proizvoda koji uključuju monolitne betonske kanale s prorezom sa ili bez ugrađenog pada te pripadne ispusne elemente. Kanali imaju nosivost klase opterećenja D4 00 prema HRN EN 1433 sa integriranim padom od 0.5% ili bez pada ovisno o poziciji, sa poprečnim dimenzijama š/v/ u svemu prema projektu.  Ispusti su posebni elementi dužine 1m, 2 metra sa integriranim revizijskim oknom pokrivenim lijevano-željeznom rešetkom klase opterećenja D400 prema HRN EN 1433. uključujući i kutni element unutarnjeg kuta 92,0° prema situaciji iz projekta.
Montažu elemenata treba izvesti prema uputama proizvođača.</t>
  </si>
  <si>
    <t>Obračun po m ugrađenog kanala s rešetkom prema specifikacijama i mjerama iz projekta.</t>
  </si>
  <si>
    <t xml:space="preserve"> BIRCOcanal NW 500 AS Type M, art. 0020526, 1000 mm, unutarnj. dim 500/415 mm, vanj. Dim 650/690 mm, s rešetkom od ductil - a art. 0020574 poj dužine 500 mm/ 633 mm /45 mm ili ili jednokovrijedan za klasu nosivosi D 400
____________________________________________m</t>
  </si>
  <si>
    <t>OPCIJA TEHNIČKOG RJEŠENJA  II
AB okno 80x80 cm RK_2 i RK_3</t>
  </si>
  <si>
    <t>4.10.     Izrada AB okana duž trase cjevovoda vodonepropusnim betonom C 30/37. Zidovi i temeljne ploče okana su debljine 20 cm, pokrovne 20 cm a visine prema uzd. profilu.</t>
  </si>
  <si>
    <t>U stavku je uključena nabava, doprema i ugradnja betona postavljanje i skidanje oplate, montaža armature, okvira šaht poklopca min težine 20 kg (okrugli) prespajanje PP cijevi, spoj s kanalom linijske rešetke. Zidovi su armirani s 2xQ196 a ploča s 2xQ503. Obračun po m3 ugrađenog betona.</t>
  </si>
  <si>
    <t>Izrada AB okna (RK_2 i RK_3)   m3</t>
  </si>
  <si>
    <t>4.11.     Nabava, doprema i montaža armature za</t>
  </si>
  <si>
    <t>5.1.     Zazidavanje otvora oko cijevi u separatoru, kanalima linijskih rešetki, postojećim graničnim priključnim oknima te u postojećim AB revizijskim oknim sa elastoplastičnim materijalom. Obračun po zazidanom otvoru.</t>
  </si>
  <si>
    <t>6.1.     Izrada zaštitne ograde. Stavkom je</t>
  </si>
  <si>
    <t>6.1.     Izmještanje i izvedba križanja sa kanalom postojećih el. energetskih kablova na propisanu udaljenost od trase kanala (min 0.5 m svijetlog horizontalnog razmaka) Kabeli se izmještaju u rovu dim. 80x60 cm te postavljaju u DVIJE zaštitne cijevi PVC ZAŠTITNA CIJEV, D110X3,2 mm, L=6M, ŽUTA, na posteljicu debljine 10 cm i zasipavaju slojem pijeska (nula) 0-6 m d=20 cm.</t>
  </si>
  <si>
    <t>6.2.     Izmještanje i izvedba križanja sa kanalom postojećih TK kablova na propisanu udaljenost od trase kanala (min 0.5 m svijetlog horizontalnog razmaka). DTK Kabeli se izmještaju u zaštitnoj PEHD cijevi za zaštitu kabela - dvije cijevi Dn 63x3 mm, cijevi u rovu dim. 60x60 cm te postavljaju na posteljicu debljine 10 cm i zasipavaju slojem pijeska 0-6 m d=20 cm.</t>
  </si>
  <si>
    <t>6.3.     Privremeni kolni prijelaz preko rova za</t>
  </si>
  <si>
    <t>6.5.     Izrada elaborata izvedenog stanja i njegova ovjera od ovlaštenog inženjera/tvrtke. Elaborat predati investitoru u digitalnom zapisu.</t>
  </si>
  <si>
    <t>* montažerski plan</t>
  </si>
  <si>
    <t>6.6.     Nabava i dobava, ugradnja upozoravajuće trake. PVC traku treba ugraditi s natpisom "FEKALNA KANALIZACIJA". nakon postavljanja zaštitnog pijeska. Stavka uključuje sav potreban materijal i rad, kao i zaštitu pijeska.</t>
  </si>
  <si>
    <t>6.7.     Nabava i dobava, ugradnja vodovodnih cijevi, armatura i fazonskih komada za prespajanje vodoopskrbnog cjevovoda na mjestu kolizije s trasom oborinske odvodnje. U cijeni je uključen sav rad i materijal za profile cijevi DN 25  - DN 50 mm. Obračun po m' izmještene trase cjevovda i čvora.</t>
  </si>
  <si>
    <t>6.7.     Geodetski radovi na praćenju izvedbe fekalnog knala, izmještanja, DTK instalacija, energetskog kabela. Radove izvodi ovlašteni geodet ili ovl. Tvrtka. Obračun po m'.</t>
  </si>
  <si>
    <t>III   MONTERSKI RADOVI</t>
  </si>
  <si>
    <t>IV   BETONSKI I ASFALTERSKI RADOVI</t>
  </si>
  <si>
    <t>KOLEKTOR</t>
  </si>
  <si>
    <t>4.4.   Sanacija postojećih zidova oštećenih pri radovima. U cijeni je sav materijal, oplata, betonski čelik, beton C 20/25 te kamena obloga. Sanacija AB zidova obloženog lomljenim poluobrađenim kamenom dmax=5 cm  koša cca 25/35 cm, tipa kao ostojeći kamen. Cijena obuhvaća sav potreban rad i materijal i do potpunog dovršenja. Obračun po m2.</t>
  </si>
  <si>
    <t>6.4.     Izrada elaborata izvedenog stanja i njegova ovjera od ovlaštenog inženjera/tvrtke. Elaborat predati investitoru u digitalnom zapisu.</t>
  </si>
  <si>
    <t>OBORINSKE ODVODNJE</t>
  </si>
  <si>
    <t>1.1.     Iskolčenje trase oborinskog kolektora sa</t>
  </si>
  <si>
    <t>2.1.     Iskop rova za oborinski kolektor</t>
  </si>
  <si>
    <t xml:space="preserve">revizijska i slivna okna na kolektoru oborinskog </t>
  </si>
  <si>
    <t>Okna DN600/DN250/DN315, 2-4 ULAZA mm, h=1,0 m     kom</t>
  </si>
  <si>
    <t>Okna DN600/DN250/DN315, 2-4 ULAZA mm, h=1,5 m     kom</t>
  </si>
  <si>
    <t>Okna DN600/DN250/DN315, 2-4 ULAZA mm, h=2,0 m     kom</t>
  </si>
  <si>
    <t>Okna DN600/DN250/DN315, 2-4 ULAZA mm, h=2,5 m     kom</t>
  </si>
  <si>
    <t>Okna DN600/DN250/DN315, 2-4 ULAZA mm, h=3,0 m     kom</t>
  </si>
  <si>
    <t>Okna DN800/DN250/DN315, 2-4 ULAZA mm, h=1,0 m     kom</t>
  </si>
  <si>
    <t>Okna DN800/DN250/DN315, 2-4 ULAZA mm, h=2,5 m     kom</t>
  </si>
  <si>
    <t>Okna DN800/DN250/DN315, 2-4 ULAZA mm, h=3,0 m     kom</t>
  </si>
  <si>
    <t>okana na oborinski kolektor . U cijeni su svi montažerski i građevinski radovi. Cijevi polagati u rov na pripremljenu pješčanu posteljicu, na koju treba ravnomjerno nalijegati pri spajanju na oborinski kolektor. Obračun po m' nabavljene i ugrađene cijevi.</t>
  </si>
  <si>
    <t>3.4     Dobava i ugradnja Č.P.C. DN 25 - DN 50 za prespajanje kućnih priključaka vodovoda na trasi oborinskog kolektora. Spajane na navoj, cijevi  standardne duljine 6,0 m. Cijevi polagati u rov na pripremljenu pješčanu posteljicu, na koju treba ravnomjerno nalijegati spajanju. U cijeni prespajanja jednog priključka su svi fitinzi, izolacija cijevi, cijev duljine 6,0 m te sav građevinski i montažerski rad na prespajanju. Obračun po izvedenom prespajanju.</t>
  </si>
  <si>
    <t>3.5.     Izrada križanja cijevi oborinskog kolektora s cijevi vodovode instalavije te s drugim cijevima na trasi čije moguće postojanje će se utvrditi prilikom iskopa. 
Križanje izvesti uz slijedeće uvjete:
 - oborinska cijev mora prolaziti ispod vodovodne i kanalizacijske cijevi i drugih instalacija.</t>
  </si>
  <si>
    <t>3.6.     Nabavka i ugradnja lijevano kišnih slivničkih okana od PP PRAGMA  +ID cijevi - PP SLIVNIK D 573/500 mm, prosječne visine H=1,50 m sa taložnikom. Okna se ugrađuju kao i okna u točki 3.2. promjera 600 mm. U cijeni su svi montažerski radovi i sav materijal na ugradnji. Obračun po broju ugrađenih komada.</t>
  </si>
  <si>
    <t>3.7.     Nabava i ugradnja lijevano-željeznih tipskih</t>
  </si>
  <si>
    <t xml:space="preserve">okvirom, kanalski poklopac je okrugli - samozatvarajući dimenzija Ø 600, tip KASI nosivosti D 400 KN, C 250 kN s natpisom "OBORINSKA KANALIZACIJA", KASI. Poklopac se ugrađuje na AB prsten dim visine 15 cm, širine 35 cm. Min. težina poklopca bez okvira 55 kg a težina okvira min 20 kg i visnie min 10 cm. Obračun po komadu nabave i ugradnje. </t>
  </si>
  <si>
    <t>3.8.     Nabava i ugradnja lijevano-željeznih tipskih</t>
  </si>
  <si>
    <t>tamponska podloga d= 10 cm              m2</t>
  </si>
  <si>
    <t>podložni beton, d=5 cm              m2</t>
  </si>
  <si>
    <t>3.11.    Nabava, dobava i ugradnja separatora lakih tekućina. Separator mora biti nazivne veličine NS6 (protoka 6 l/s) s integriranom taložnicom kapaciteta 600 lit. Separator mora imati učinkovitost izdvajanja lakih tekućina klase I.
Sve kao OLEOPASS  60/6B/1200 povišeni  ili jednakovrijedan u pogledu propusne moći protoka i stupnja pročišćavanja.</t>
  </si>
  <si>
    <t>Separator mora imati zapremninu izdvojenih lakih tekućina min. 120 litara.
Detalje vezane uz separator provjeriti na terenu, prije naručIvanja istog. Separator se treba isporučivati s poklopcem svijetlog otvora promjera min 600 mm, s natipsom "SEPARATOR".Separator mora biti izrađen iz armiranog betona, razreda čvrstoće C35/45 ili iz centrifugalno lijevanog polietilena - PEHD.
Separator treba biti siguran od djelovanja sila uzgona do visine podzemne vode do uljeva u separator. Separator mora imati koalescentni element koji se može za potrebe čišćenja i održavanja jednostavno izvaditi i višekratno koristiti. Separator mora imati sigurnosni plovak tariran na spec. težinu lakih tekućina kao osiguranje od nekontroliranog odljeva istih iz separatora. Uljevni i izljevni elementi separatora trebaju biti izrađeni od nehrđajućeg čelika ili drugog negorivog i netopivog materijala.</t>
  </si>
  <si>
    <t>U cijenu nabave i ugradnje uračunati su i teleskopski ili AB nastavci za povišenje poklopca za odabrani separatora, prsten za poklopac te poklopac klase C 250 svijetli otvor min 600 mm.  Radovi iskopa, zatrpavanja, tamponske podloge, pokrovne ploče obračunati su u prethodnim stavkama. Obračun po komplet nabavljenom, ugrađenom i puštenom u funkciju separatoru.</t>
  </si>
  <si>
    <t xml:space="preserve">OLEOPASS  60/6B/1200 povišeni </t>
  </si>
  <si>
    <t>4.1.     Izrada betonske podloge ispod okna separatora masti i ulja, revizijskih okana i slivničkih okana betonom C 12/15, debljine 10 cm. Gornju površinu je potrebno poravnati pod letvu. U cijenu uključiti sav rad i materijal potreban do potpunog dovršenja stavke.</t>
  </si>
  <si>
    <t>4.4.   Nabava i dobava te ugradnja bitumeniziranog nosivog sloja (BNS 22), teško. opt., d = 5,0 cm te habajućeg sloja (HS AB 11) d= 5 cm. Strojna izrada bitumeniziranog nosivog  sloja (BNS) i habajućeg sloja (HS) proizvedenog i ugrađenog po vrućem postupku, vrste bitumena i mješavine prema potvrđenom radnom sastavu. Za teško prometno opterećenje u sloju debljine HS AB11 5,0 cm + BNS22 5,0 cm.</t>
  </si>
  <si>
    <t>4.5.    Nabava, materijala te izrada AB okna separatora  sa taložnikom i bušenim upojnim bunarom betonom C30/35 ukupnih dimenzija 135x245/318 cm . Zidovi i temeljna  ploča okana su debljine 15 cm a pokrovna ploča 20 cm. Sve izraditi prema nacrtima u projektu te ugraditi svu projektom predviđenu opremu.</t>
  </si>
  <si>
    <t>U stavku je uključen beton (vodonepropusnim), betonski čelik armatura B500B, 80 kg/m3, iskopi, nabava, doprema, postavljanje i skidanje oplate, sva metalna i bravarska galanterija (rešetke, pokloci, koalascentni filter) te svi građevinski i montažerski radovi, izrada i izvedbi okna separatora ulja i masti te sanacije zida postojećeg bujičnog potoka.</t>
  </si>
  <si>
    <t>Sve izraditi prema nacrtima u projektu te ugraditi svu projektom predviđenu opremu. Obračun po komplet izvedenim radovima.</t>
  </si>
  <si>
    <t>Ploče, zidovi, pregrade beton, C30/35    m3</t>
  </si>
  <si>
    <t>betonski čelik armatura B500B    kg</t>
  </si>
  <si>
    <t>iskop   m3</t>
  </si>
  <si>
    <t>koalascentni filter 40x30 cm    kom</t>
  </si>
  <si>
    <t>zatrpavanje, šakavac 30-60 mm    m3</t>
  </si>
  <si>
    <t>zatrpavanje, pijesak 4-16 mm    m3</t>
  </si>
  <si>
    <t>Izrada jedne bušotine DN 100 mm, dubine 30 m (s opcijom+20 m)     m</t>
  </si>
  <si>
    <t>Inox uvodne cijevi DN 100 mm perforirane, l=150 cm, spoj prirubnice DN100, inox vijci s brtvom M16/70, komplet</t>
  </si>
  <si>
    <t>PVC perforirane cijevi za zacjevljenje bušotina, Fi 88 mm,   m</t>
  </si>
  <si>
    <t>Uljevni otvor DN 160</t>
  </si>
  <si>
    <t>Inspekcijski otvor DN 160</t>
  </si>
  <si>
    <t>odvoz viška materijala prema opisu stavke 2.8    m3</t>
  </si>
  <si>
    <t>Pocinčana rešetka vel otvora 20/20 mm, fi 4 mm, dim 700/350 mm,  kom</t>
  </si>
  <si>
    <t>Poklopac samo ugradnja kvadratni, 600x600/ C250     kom</t>
  </si>
  <si>
    <t>Penjalice ugradnja  S-2  kom</t>
  </si>
  <si>
    <t>Šakavac 30 - 60 mm,  m3</t>
  </si>
  <si>
    <t>Geotekstil      m2</t>
  </si>
  <si>
    <t>Sveukupno    komplet</t>
  </si>
  <si>
    <t xml:space="preserve">4.6.     Nabavka i ugradnja lijevano željeznih stupaljki tip S-2 zajedno sa ugradnjom u zid okna sa cementnim mortom. Visinski razmak stupaljki treba iznositi 30 cm, a horizontalni razmak do 20 cm. </t>
  </si>
  <si>
    <t>Obračun po broju ugrađenih komada.</t>
  </si>
  <si>
    <t>stupaljke</t>
  </si>
  <si>
    <t>4.7.     Nabava i doprema, ugradnja polipropilenskih (PP) upojnih blokova za formiranje retencijsko-upojne građevine (kao Pipelife Stormbox ili jednakovrijedni). Blokovi moraju biti od čistog PP bez recikliranih materijala zbog zdravstvenih zahtjeva. Blokovi su dimenzija 1200x600x300 mm, te trebaju imati mogućnost priključivanja cijevi DN110-DN160 sa svih strana. Održavanje mora biti moguće s ispiranjem pod tlakom od 120 i 180 bara što se dokazuje certifikatom od ovlaštene institucije. Inspekcijski otvor DN160  na mjestu predviđenom projektom, kroz koji se može pregledavati i održavati građevinu na svakoj dubini, uz mogućnost ulaska inspekcijskih kamera kroz cijelu građevinu što se dokazuje certifikatom.</t>
  </si>
  <si>
    <t xml:space="preserve">Retencijsko-upojna građevina se sastoji od PP blokova, PP baze, spojnih klipova, geotekstila 300g/m2 (obračunat je u prethodnoj stavci) i spojnih elemenata potrebnih za spoj dovodnih cjevovoda od slivnika i/ili okana. 
Statička nosivost na vertikalna i horizontalna opterećenja treba biti dokazana za svaku građevinu, što se dokazuje priloženim statičkim proračunom pojedinačno za svaku građevinu od ovlaštenog isporučitelja. Obračun po m3 upojnog polja. Dim. Polja 2,4*2,7*3,0 m </t>
  </si>
  <si>
    <t>6.5.     Nabava i dobava, ugradnja upozoravajuće trake. PVC traku treba ugraditi s natpisom "OBORINSKA KANALIZACIJA". nakon postavljanja zaštitnog pijeska. Stavka uključuje sav potreban materijal i rad, kao i zaštitu pijeska.</t>
  </si>
  <si>
    <t>6.6.     Geodetski radovi na praćenju izvedbeoborinskog kolektora, izmještanja, DTK instalacija, energetskog kabela. Radove izvodi ovlašteni geodet ili ovl. Tvrtka. Obračun po m'.</t>
  </si>
  <si>
    <t>3.9.   Ispitivanje montiranog oborinskog gravitacijskog kolektora na vodonepropusnost, u svemu prema  priloženim tehničkim uvjetima iz projekta te pravilniku za ispitivanje kanalizacijskih kolektora. Za ispitivanje je potrebno odgovarajuće ovlaštenje sukladno pravilniku. Obavezno voditi zapisnik o izvršenoj kontroli vodonepropusnost. Obračun po m' ispitanog kanala.</t>
  </si>
  <si>
    <t>3.10.   Čišćenje i ispiranje oborinskog kolektora radi provjere propusnosti kolektora nakon kompletno dovršenih radova.  U cijenu su uračunate sve potrebne manipulacije, trošak vode, sa svim potrebnim radnjama. Obračun po m' izvedenog cjevovoda.</t>
  </si>
  <si>
    <t>PROMETNICA</t>
  </si>
  <si>
    <t>Iskolčenje trase i svih objekata u trasi i preko trase ceste.</t>
  </si>
  <si>
    <t>Rad obuhvaća sva geodetska mjerenja koja su u vezi s prijenosom podataka iz projekta na teren i obrnuto, te održavanje svih iskolčenih oznaka na terenu u cijelom razdoblju od početka radova do predaje svih radova investitoru</t>
  </si>
  <si>
    <t>Obračun paušalno.</t>
  </si>
  <si>
    <t>pau</t>
  </si>
  <si>
    <t>Stavka obuhvaća sječenje stabala promjera preko Ø30 cm, odsijecanje granja, rezanje stabala i debelih grana na dužine pogodne za prijevoz, vađenje panjeva i odvoz na odlagalište.</t>
  </si>
  <si>
    <t>Obračun po komadu uklonjenih stabala.</t>
  </si>
  <si>
    <t>Stavka obuhvaća sječenje stabala promjera Ø10-Ø30 cm, odsijecanje granja, rezanje stabala i debelih grana na dužine pogodne za prijevoz, vađenje panjeva i odvoz na odlagalište.</t>
  </si>
  <si>
    <t>Stavka obuhvaća sječenje šiblja s vađenjem korijenja i panjeva i odvoz na odlagalište.</t>
  </si>
  <si>
    <t>Obračun po četvornom metru očišćene zarasle površine.</t>
  </si>
  <si>
    <t>m²</t>
  </si>
  <si>
    <t>Rad obuhvaća široki iskop, planiranje dna, utovar i odvoz materijala na odlagalište izvođača.</t>
  </si>
  <si>
    <t>Iskop temelja za rubnjake i rigol uključen u cijenu.</t>
  </si>
  <si>
    <t>Obračun u m³ stvarno izvedenog iskopa u sraslom stanju.</t>
  </si>
  <si>
    <t>m³</t>
  </si>
  <si>
    <t>Rad obuhvaća fino planiranje i mehaničko zbijanje temeljnog tla.</t>
  </si>
  <si>
    <r>
      <t>Obračun po m</t>
    </r>
    <r>
      <rPr>
        <sz val="10"/>
        <rFont val="Arial"/>
        <family val="2"/>
        <charset val="238"/>
      </rPr>
      <t>² stvarno zbijene površine.</t>
    </r>
  </si>
  <si>
    <r>
      <t>m</t>
    </r>
    <r>
      <rPr>
        <sz val="10"/>
        <rFont val="Arial"/>
        <family val="2"/>
        <charset val="238"/>
      </rPr>
      <t>²</t>
    </r>
  </si>
  <si>
    <t>Stavka obuhvaća razastiranje, vlaženje ili sušenje, zbijanje slojeva nasipa, planiranje pokosa nasipa te čišćenje okoline nasipa.</t>
  </si>
  <si>
    <t>Obračun po m³ stvarno ugrađenog i zbijenog nasipa.</t>
  </si>
  <si>
    <t>Rad obuhvaća dobavu, dopremu, razastiranje i zbijanje zrnatog kamenog materijala (tampona).</t>
  </si>
  <si>
    <t>Debljina sloja zrnatog kamenog materijala iznosi</t>
  </si>
  <si>
    <t>- kolnička konstrukcija 20 cm</t>
  </si>
  <si>
    <t>Obračun u m³ stvarno ugrađenog materijala u zbijenom stanju.</t>
  </si>
  <si>
    <t>Stavka obuhvaća dobavu, dopremu, razastiranje i zbijanje zrnatog kamenog materijala.</t>
  </si>
  <si>
    <t>Obračun po m' stvarno uređene bankine.</t>
  </si>
  <si>
    <t>kg</t>
  </si>
  <si>
    <t>Rad obuhvaća dobavu i dopremu materijala te ugradnju tipskih cestovnih betonskih rubnjaka dim. 15×25 cm na betonsku podlogu C 12/15, te fugiranje sljubnica cementnim mortom tijekom izrade.</t>
  </si>
  <si>
    <t>Obračun u m' stvarno postavljenih rubnjaka.</t>
  </si>
  <si>
    <t>Obračun po m² gornje površine stvarno položenog i  ugrađenog BNS-a.</t>
  </si>
  <si>
    <t>Obračun po m² gornje površine stvarno položenog i  ugrađenog asfaltbetona.</t>
  </si>
  <si>
    <t>SVEUKUPNO:</t>
  </si>
  <si>
    <t>REKAPITULACIJA</t>
  </si>
  <si>
    <t>m</t>
  </si>
  <si>
    <t>PDV 25%:</t>
  </si>
  <si>
    <t>PROMETNA OPREMA</t>
  </si>
  <si>
    <t>ELEKTROTEHNIČKE INFRASTRUKTURE RASVJETE</t>
  </si>
  <si>
    <t>Napomena:</t>
  </si>
  <si>
    <t>Ukoliko neke stavke nisu precizno specificirane, podrazumjeva se da svi radovi i materijal trebaju biti predviđeni do postizanja potpune pogonske funkcionalnosti i gotovosti. Konzultirati nadzornog inženjera.</t>
  </si>
  <si>
    <t>Građevinski radovi, kao i elektromontažni radovi, moraju biti izvedene u skladu s važećim hrvatskim pravilnicima i normama i u skladu sa pravilima struke i običaja.</t>
  </si>
  <si>
    <t xml:space="preserve">Svaka stavka ovog troškovnika koja se odnosi na kabel javne rasvjete podrazumjeva dobavu, ugradbu, te spajanje komplet sa svim potrebnim radovima uključujiući sav spojni i montažni materijal. </t>
  </si>
  <si>
    <t>Izvođači zemljanih radova ne smiju početi sa radovima zatrpavanja kabelskih rovova na bilo kojem mjestu, ako prije toga nije zatražena suglasnost Investitora i nadzornog inženjera.</t>
  </si>
  <si>
    <t>Izvođač je dužan prije početka radova obići gradilište, upoznati se s projektnom dokumentacijom te izvršiti uvid na terenu s tvrtkom koja ima održavanje javne rasvjete.</t>
  </si>
  <si>
    <t xml:space="preserve">Za polaganje uzemljivača koristi se FeZn traka 25×4 mm koje se postavlja u skladu s nacrtom u dokumentaciji </t>
  </si>
  <si>
    <t>svi prelazi preko same ceste odnosno prometnice odrađuju se na dubini 120 cm u skladu s detaljem u projektu</t>
  </si>
  <si>
    <t>Radovi koji ne spadaju u domenu javne rasvjete prometnice kao što su  instalacije trećih osoba u sklopu posebnih uvjeta, predmet su ovoga projekta u smislu zaštite istih i priključka na postojeću infrastrukturu. U sklopu ponude troškovnika su sve koordinacije u ime Investitora u sklopu mikrolociranja i zaštite postojećih instalacija HEP ODSa i HRVATSKOG TELEKOMa u skladu s projektnom dokumentacijom.</t>
  </si>
  <si>
    <t>Projektom su  predviđeni stupovi  visine 6 m. Svjetiljka treba zadovoljiti zahtjeve prema svjetlotehničkom proračunu za cestu klase M4 prema normi HRN EN 13201-2:2016 uz projektno navedene parametre proračuna koji se zajedno sa ldt ili ies datotekom svjetiljke dostavlja na CD-u</t>
  </si>
  <si>
    <t>kom.</t>
  </si>
  <si>
    <t>paušal</t>
  </si>
  <si>
    <t>kpl</t>
  </si>
  <si>
    <r>
      <t>Kabel tip PP00 3x1,5 mm</t>
    </r>
    <r>
      <rPr>
        <vertAlign val="superscript"/>
        <sz val="10"/>
        <rFont val="Arial"/>
        <family val="2"/>
        <charset val="238"/>
      </rPr>
      <t>2</t>
    </r>
    <r>
      <rPr>
        <sz val="10"/>
        <rFont val="Arial"/>
        <family val="2"/>
        <charset val="238"/>
      </rPr>
      <t xml:space="preserve">  </t>
    </r>
  </si>
  <si>
    <t>tijelo svjetiljke od aluminija s pokrovom optike od stakla ili  polikarbonata</t>
  </si>
  <si>
    <t>korelirana temperatura nijanse bijelog svjetla max 3000 K</t>
  </si>
  <si>
    <t>CRI indeks – indeks uzvrata boje minimalno 80</t>
  </si>
  <si>
    <t>životni vijek minimalno 100 000 sati pri 80% svjetlosnog toka</t>
  </si>
  <si>
    <t>radna temperatura od -20°C do +35°C</t>
  </si>
  <si>
    <t>prenaponska zaštita do 10kV, el. Klasa II</t>
  </si>
  <si>
    <t>kompletna zaštita svjetiljke IP66, IK08</t>
  </si>
  <si>
    <t>svjetiljke moraju imati mogućnost zamjene samog LED izvora svjetlosti (LED modula)</t>
  </si>
  <si>
    <t>svjetiljka treba imati ENEC certifikat i izjavu za potvrđivanje CE znaka</t>
  </si>
  <si>
    <t>svjetiljka se mora montirati na stup ili konzolu promjera 60mm bez upotrebe dodatnog adaptera za montažu na iste</t>
  </si>
  <si>
    <t>ZONA ZAŠTITE SVJETLOSNOG OKOLIŠA U SKLADU S CIE NORMAMA E2 -&gt; ULOR 0-2,5%</t>
  </si>
  <si>
    <t>Svjetiljka treba zadovoljiti zahtjeve prema svjetlotehničkom proračunu za cestu klase M4 prema normi HRN EN 13201-2:2016 uz dolje navedene parametre proračuna koji se zajedno sa ldt ili ies datotekom svjetiljke dostavlja na CD-u:</t>
  </si>
  <si>
    <t>broj voznih traka: 2</t>
  </si>
  <si>
    <t>Obloga ceste: R3</t>
  </si>
  <si>
    <t>q0: 0,07</t>
  </si>
  <si>
    <t>Visina izvora svjetlosti: 6,3 m</t>
  </si>
  <si>
    <t>Faktor održavanja: 0,8</t>
  </si>
  <si>
    <t>Nagib svjetiljke: 0 stupnjeva</t>
  </si>
  <si>
    <t>pauš.</t>
  </si>
  <si>
    <t>SVEUKUPNA REKAPITULACIJA</t>
  </si>
  <si>
    <t>KOLEKTORA FEKALNE ODVONJE</t>
  </si>
  <si>
    <t>KOLEKTORA OBORINSKE ODVONJE</t>
  </si>
  <si>
    <t>Okna DN600/DN250, 1 ULAZ mm, h=1,5 m     kom</t>
  </si>
  <si>
    <t>promjera DN 150 mm, DN 100 mm,  tip K-9, Tyton spoj.</t>
  </si>
  <si>
    <t>DN 150 mm       m'</t>
  </si>
  <si>
    <t>DN 100 mm       m'</t>
  </si>
  <si>
    <t>DN 100   m'</t>
  </si>
  <si>
    <t>TELE-hidrant HAWLE H -  DN80, Izlac 2xC, 1xB</t>
  </si>
  <si>
    <t>X DN 150</t>
  </si>
  <si>
    <t>X DN 100</t>
  </si>
  <si>
    <t>MK 45° DN 150</t>
  </si>
  <si>
    <t>T DN 100/80</t>
  </si>
  <si>
    <t>FFR DN 150/100</t>
  </si>
  <si>
    <r>
      <t>PVC</t>
    </r>
    <r>
      <rPr>
        <sz val="10"/>
        <rFont val="Symbol"/>
        <family val="1"/>
        <charset val="2"/>
      </rPr>
      <t xml:space="preserve"> F</t>
    </r>
    <r>
      <rPr>
        <sz val="10"/>
        <rFont val="Arial"/>
        <family val="2"/>
        <charset val="238"/>
      </rPr>
      <t xml:space="preserve"> 50, l=25 cm, SN 2</t>
    </r>
  </si>
  <si>
    <t>I.</t>
  </si>
  <si>
    <t>PRIPREMNI RADOVI</t>
  </si>
  <si>
    <t>1.</t>
  </si>
  <si>
    <t>Geodetski radovi.</t>
  </si>
  <si>
    <t>2.</t>
  </si>
  <si>
    <t>3.</t>
  </si>
  <si>
    <t>4.</t>
  </si>
  <si>
    <t>Uklanjanje drveća i panjeva.</t>
  </si>
  <si>
    <t>5.</t>
  </si>
  <si>
    <t>6.</t>
  </si>
  <si>
    <t>Čišćenje i priprema terena.</t>
  </si>
  <si>
    <t>PRIPREMNI RADOVI, UKUPNO:</t>
  </si>
  <si>
    <t>II.</t>
  </si>
  <si>
    <t>ZEMLJANI RADOVI</t>
  </si>
  <si>
    <t>Široki iskop u materijalu A kategorije.</t>
  </si>
  <si>
    <t>Široki iskop u materijalu B kategorije.</t>
  </si>
  <si>
    <t>Uređenje temeljnog tla mehaničkim zbijanjem.</t>
  </si>
  <si>
    <t>Izrada nasipa od kamenitih materijala iz iskopa.</t>
  </si>
  <si>
    <t>Izrada nosivog sloja od zrnatog kamenog materijala (tampon).</t>
  </si>
  <si>
    <t>- za nogostup 15 cm</t>
  </si>
  <si>
    <t>Izrada bankine i berme širine 50cm od zrnatog kamenog materijala.</t>
  </si>
  <si>
    <t>ZEMLJANI RADOVI, UKUPNO:</t>
  </si>
  <si>
    <t>III.</t>
  </si>
  <si>
    <t>BETONSKI RADOVI</t>
  </si>
  <si>
    <t>Izrada betonskih nogostupa od betona klase C 25/30.</t>
  </si>
  <si>
    <t>Stavka obuhvaća pripremu i zbijanje podloge, izradu potrebne oplate, dobavu i dopremu betona te betoniranje nogostupa debljine 10cm s potrebnim poprečnim nagibom od 2% i uzdužnim padom, prema detalju iz projekta.</t>
  </si>
  <si>
    <t>Izvedba nogostupa u kampadama dužine 3 m.</t>
  </si>
  <si>
    <t>Obračun po m²' stvarno izvedenog nogostupa.</t>
  </si>
  <si>
    <t>Dobava, doprema, savijanje, sječenje i ugradba armature.</t>
  </si>
  <si>
    <t>BETONSKI RADOVI, UKUPNO:</t>
  </si>
  <si>
    <t>IV.</t>
  </si>
  <si>
    <t>ZIDARSKI RADOVI</t>
  </si>
  <si>
    <t>Ugradnja tipskih cestovnih betonskih rubnjaka dim. 15×25 cm.</t>
  </si>
  <si>
    <t>ZIDARSKI RADOVI, UKUPNO:</t>
  </si>
  <si>
    <t>V.</t>
  </si>
  <si>
    <t>ASFALTERSKI RADOVI</t>
  </si>
  <si>
    <t>Dobava i doprema materijala te izrada kolnika od bitumeniziranog nosivog sloja BNS 22 debljine 6 cm.</t>
  </si>
  <si>
    <t>Dobava i doprema materijala te izrada kolnika od habajućeg sloja asfaltbetona AB 11 debljine 4 cm.</t>
  </si>
  <si>
    <t>ASFALTERSKI RADOVI, UKUPNO:</t>
  </si>
  <si>
    <t>VI.</t>
  </si>
  <si>
    <t>Izrada oznaka na kolniku.</t>
  </si>
  <si>
    <t>Rad obuhvaća dobavu i dopremu materijala te izradu oznaka na kolniku.</t>
  </si>
  <si>
    <t>puna bijela crta</t>
  </si>
  <si>
    <t>isprekidana bijela crta</t>
  </si>
  <si>
    <t>OPREMA CESTE, UKUPNO:</t>
  </si>
  <si>
    <t>NOGOSTUP, UKUPNO:</t>
  </si>
  <si>
    <t xml:space="preserve">PREDMJER TROŠKOVA ELEKTROTEHNIČKE INFRASTRUKTURE:
JAVNA RASVJETA I DTK INFRASTRUKTURA </t>
  </si>
  <si>
    <t>A.</t>
  </si>
  <si>
    <t>ZEMLJANI I PRIPREMNI RADOVI</t>
  </si>
  <si>
    <r>
      <t>Ručni ili strojni iskop jame u zemlji III i IV kat. za izradu betonskog temelja (za rasvjetni stup visine 6 m).
Iskopati jamu dimenzija za temelj stupa 70x70x90 cm</t>
    </r>
    <r>
      <rPr>
        <sz val="10"/>
        <rFont val="Arial"/>
        <family val="2"/>
        <charset val="238"/>
      </rPr>
      <t>.</t>
    </r>
    <r>
      <rPr>
        <sz val="10"/>
        <rFont val="Arial"/>
      </rPr>
      <t xml:space="preserve">
Temelj je volumena sukladno stvarnim specifikacijama proizvođača.
Nakon izljevanja temelja, ostatak jame je potrebno zatrpati dijelom prije iskopanog materijala uz nabijanje u slojevima od 30 cm. Stavka se odnosi na betonske temelje u projektu.</t>
    </r>
  </si>
  <si>
    <t>Odvoz ostatka iskopanog materijala nakon završetka zatrpavanja svih temelja rasvjetnih stupova.</t>
  </si>
  <si>
    <t>Strojni iskop kabelskog rova u zemlji III (30%)– IV (70%) kategorije, za smještaj kabela javne rasvjete. 
Kabelski rov se kopa prema nacrtima u dokumentaciji cijelokupnom dužinom prema situacijskim nacrtima.
U cijeni je uključeno:</t>
  </si>
  <si>
    <t>iskolčenje trase kanala</t>
  </si>
  <si>
    <t>Iskop kabelskog kanala u zemljištu III i IV kateg. dubine 70 cm (80 cm ispod same površine, širine pri dnu 30 cm.</t>
  </si>
  <si>
    <t xml:space="preserve">Odvoz viška iskopanog materijala sa cijele trase na deponij. </t>
  </si>
  <si>
    <t>Zatrpavanje kabelskog rova na kompletnom zahvatu iz prethodne stavke
U cijeni je uključeno:</t>
  </si>
  <si>
    <t>Nabavka, dobava na mjesto ugradnje kamenog granulata tip "nula" za izradu kabelske posteljice debljine 10 cm (prije polaganja energetskih kabela sa pripadajućom opremom) sa nasipanjem, razastiranjem te grubim planiranjem i zbijanjem materijala u prethodno iskopani kabelski kanal (duž cijelog kabelskog kanala)</t>
  </si>
  <si>
    <t>Nabava, dobava na mjesto ugradnje kamenog granulata tip "nula" za izradu kabelske posteljice debljine 10 cm (poslije polaganja energetskih kabela sa pripadajućom opremom) sa nasipanjem, razastiranjem te grubim planiranjem i zbijanjem materijala (duž cijelog kabelskog kanala).</t>
  </si>
  <si>
    <t xml:space="preserve">Nabava, prijevoz i nasipanje jalovine (zamjenskog materijala) u iskopani kabelski rov. Debljina sloja 40 cm. Materijal se planira i nabija u slojevima od po 30 cm. </t>
  </si>
  <si>
    <t>Strojni iskop kabelskog rova u zemlji III (30%)– IV (70%) kategorije, za smještaj kabela javne rasvjete na prijelazima preko prometnice. 
Kabelski rov se kopa prema nacrtu u dokumentaciji cijelokupnom dužinom prelaza preko same prometnice odnosno ceste u skladu s nacrtima.
U cijeni je uključeno:</t>
  </si>
  <si>
    <t>Iskop kabelskog kanala u zemljištu III i IV kateg. dubine 120 cm, širine pri dnu 30 cm.</t>
  </si>
  <si>
    <t xml:space="preserve">Odvoz iskopanog materijala sa cijele trase na deponij. </t>
  </si>
  <si>
    <t>7.</t>
  </si>
  <si>
    <t>Strojni iskop kabelskog rova u zemlji III (30%)– IV (70%) kategorije, za smještaj instalacije DTK kanalizacije. 
Kabelski rov se kopa prema nacrtima u dokumentaciji cijelokupnom dužinom prema situacijskim nacrtima.
U cijeni je uključeno:</t>
  </si>
  <si>
    <t>Iskop kabelskog kanala u zemljištu III i IV kateg. dubine 100 cm (90 cm ispod same površine, širine pri dnu 40 cm.</t>
  </si>
  <si>
    <t>8.</t>
  </si>
  <si>
    <t>Nabavka, dobava na mjesto ugradnje kamenog granulata tip "nula" za izradu kabelske posteljice  (prije polaganja DTK cijevi) sa nasipanjem, razastiranjem te grubim planiranjem i zbijanjem materijala u prethodno iskopani kabelski kanal (duž cijelog kabelskog kanala)</t>
  </si>
  <si>
    <t>Nabava, dobava na mjesto ugradnje kamenog granulata tip "nula" za izradu kabelske posteljice  (poslije polaganja DTK cijevi) sa nasipanjem, razastiranjem te grubim planiranjem i zbijanjem materijala (duž cijelog kabelskog kanala).</t>
  </si>
  <si>
    <t>9.</t>
  </si>
  <si>
    <r>
      <t>Ručni ili strojni iskop jame u zemlji III i IV kat. za ugradnju kabelskog zdenca DTK kanalizacije.
Iskopati jamu dimenzija za zdenac  108x78x101 cm</t>
    </r>
    <r>
      <rPr>
        <sz val="10"/>
        <rFont val="Arial"/>
        <family val="2"/>
        <charset val="238"/>
      </rPr>
      <t>.</t>
    </r>
    <r>
      <rPr>
        <sz val="10"/>
        <rFont val="Arial"/>
      </rPr>
      <t xml:space="preserve">
Zdenac je volumena sukladno stvarnim specifikacijama proizvođača.
Nakon postavljanja zdenca ostatak jame je potrebno zatrpati dijelom prije iskopanog materijala uz nabijanje u slojevima od 30 cm. </t>
    </r>
  </si>
  <si>
    <t>10.</t>
  </si>
  <si>
    <t>Dodatni iskop, zatrpavanje i betoniranje kabelskog kanala na križanje instalacije javne rasvjete ili DTK kanalizacije s ostalim instalacijama. Na mjstu križanja dubina dodatnog iskopa je 0,3 m na dužini od prosjećno 2 m, za prosjećnu širinu kanala 40 cm. Ukupno dodatnog iskopa i betoniranja po mjestu križanja je 0,3 m3.</t>
  </si>
  <si>
    <t>UKUPNO A :</t>
  </si>
  <si>
    <t>B.</t>
  </si>
  <si>
    <t>BETONSKI I AB RADOVI</t>
  </si>
  <si>
    <r>
      <t xml:space="preserve">Betoniranje temelja za stupove od 6 metara prema uputama proizvođača betona MB-20. Ugradnja betona ručno uz upotrebu previbratora. U betonski temelj potrebno je ugraditi PVC cijevi </t>
    </r>
    <r>
      <rPr>
        <sz val="10"/>
        <rFont val="Symbol"/>
        <family val="1"/>
        <charset val="2"/>
      </rPr>
      <t>F</t>
    </r>
    <r>
      <rPr>
        <sz val="10"/>
        <rFont val="Arial"/>
      </rPr>
      <t xml:space="preserve"> 50 mm (u cijeni), za prolaz kabela (ulaz i izlaz). U jediničnu cijenu uračunati ugradbu originalnih sidrenih vijaka uz upotrebu šablone. Dimenzije temelja: prema detalju iz dokumentacije/prilozima odnosno proizvođača. Izvođač je dužan izaći na objekt te alikvotno procjeniti situaciju davajući cijenu prema obračunu komada napravljenih temelja.</t>
    </r>
  </si>
  <si>
    <t>Betoniranje kabela javne rasvjete u PVC cijevi fi 75 mm (PVC cijev je u cijeni stavke), za prijelaze kabela preko prometnica, odnosno na mjestima gdje pararelno vođenje instalacije javne rasvjete i  odvodnje ne može postići razmak veći od 50 cm, prosjećna širina kanala iznosi 30 cm, debljina sloja 20 cm,  proizvođača betona MB-15.</t>
  </si>
  <si>
    <t>UKUPNO B:</t>
  </si>
  <si>
    <t>C.</t>
  </si>
  <si>
    <t>ELEKTROMONTAŽNI RADOVI</t>
  </si>
  <si>
    <t xml:space="preserve">Dobava, isporuka i polaganje kabela javne rasvjete u prije iskopani rov od priključne točke stupa do svih stupnih mjesta u skladu s nacrtima u projektu.
Dijelom se polažu u rovu a dijelom kroz rasvjetne stupove do razdjelnice. Uključuje spajanja kabela.                                          </t>
  </si>
  <si>
    <t>a)</t>
  </si>
  <si>
    <r>
      <t>Kabel tip PP00 5x10 mm</t>
    </r>
    <r>
      <rPr>
        <vertAlign val="superscript"/>
        <sz val="10"/>
        <rFont val="Arial"/>
        <family val="2"/>
        <charset val="238"/>
      </rPr>
      <t>2</t>
    </r>
  </si>
  <si>
    <t>b)</t>
  </si>
  <si>
    <t>GAL štitnici</t>
  </si>
  <si>
    <t>Traka upozorenja - pozor energetski kabel</t>
  </si>
  <si>
    <t>c)</t>
  </si>
  <si>
    <t>kabelska termoskupljajuća spojnica Raycham s čahurama i smim radovima do potpune funkcionalnosti predmetnih radova</t>
  </si>
  <si>
    <t xml:space="preserve">Dobava, isporuka i montaža kabela u stupu veličine 6 m od razdjelnice do svjetiljke. Uključuje spajanja kabela.                                          </t>
  </si>
  <si>
    <t>Dobava i montaža čeličnog cijevnog konusnog stupa visine H = 6m. Stup mora imati antikorozivnu zaštitu izvana i iznutra, mora biti opremljen vratima, letvicom za ovjes stupne razdjelnice, vijkom za uzemljenje izvana i iznutra, s pripadajućim temeljnim vijcima i maticama, naglavnik stupa Ф 60 mm. Uključena šablona za postavljanje sidrenih vijaka. Komplet sa naknadnim centriranjem pomoću instrumenta</t>
  </si>
  <si>
    <t>dobava</t>
  </si>
  <si>
    <t>montaža i centriranje</t>
  </si>
  <si>
    <t xml:space="preserve">Dobava, doprema, montaža i niveliranje cijevne vruće pocinčane konzole, za montažu na rasvjetni stup, duljine luka 700 mm, izvijenog prema gore od dna čašice 300 mm (visina cijele konzole), prilagođen montaži svjetiljke sa stražnje strane. Konzola je predviđena s čašicom kao nasadna na rasvjetni stup s nasadnom glavom Ø60 mm.
Sve mehaničke karakteristike konzole trebaju biti za zonu vjetra 3.
Donji dio čašice je vanjskog promjera 116 mm, srednji dio promjera 144 mm, a gornji dio promjera 72 mm. Ukupna visina čašice je 205mm. Visina donjeg dijela čašice je 133 mm, a gornjeg dijela čašice je 67 mm. Sa strane se montira luk varenjem s obradom vara. U donjem dijelu čašice su 4 rupe pod kutem 90° s navojem za imbus vijak M12. Pri montiranoj konzoli vijci ne smiju viriti izvan čašice.
Konzola je predviđena kao jednostruka za montažu jedne svjetiljke. Vrh luka i promjer predvidjeti za prihvat svjetiljki sa stražnje strane.   </t>
  </si>
  <si>
    <t>montaža i niveliranje</t>
  </si>
  <si>
    <t>Dobava, isporuka i ugradba u stup javne rasvjete, prikljućne razdjelnice, komplet s  osiguraćem B 10A, 6 kA sa svim spajanjem kabela koja omogućuje prihvat do 3 kabela PP00 5x10 mm2.</t>
  </si>
  <si>
    <t>Dobava i montaža LED svjetiljke za cestovnu rasvjetu, ukupne snage sistema do maksimalno 45W, sa minimalnim ili boljim karakteristikama od sljedećih:</t>
  </si>
  <si>
    <t>svjetlosna iskoristivost svjetiljke (LOR faktor) 89%</t>
  </si>
  <si>
    <t>efikasnost svjetiljke 118 lm/W, svjetlosni tok LED izvora minimalno 6000 lm</t>
  </si>
  <si>
    <t>Razmak između svjetiljki: 21,5 m</t>
  </si>
  <si>
    <t>Širina ceste: 9 m</t>
  </si>
  <si>
    <t>Udaljenost svjetiljke od ruba kolnika: 0 m</t>
  </si>
  <si>
    <t>ugradba i spajanje</t>
  </si>
  <si>
    <r>
      <t>Dobava, ugradnja i spajanje do pune funkcionalnosti potrebnog materijala za izradu uzemljenja rasvjetnih stupova sa FeZn traka 25×4 mm koja služi za uzemljivač te Cu užom 50 mm</t>
    </r>
    <r>
      <rPr>
        <vertAlign val="superscript"/>
        <sz val="10"/>
        <rFont val="Arial"/>
        <family val="2"/>
        <charset val="238"/>
      </rPr>
      <t xml:space="preserve">2 </t>
    </r>
    <r>
      <rPr>
        <sz val="10"/>
        <rFont val="Arial"/>
        <family val="2"/>
        <charset val="238"/>
      </rPr>
      <t>sa spajanjem s jedne strane na vijak za uzemljenje s kabelskom stopicom i spojnicom na položenu traku u kanalu.</t>
    </r>
  </si>
  <si>
    <t>FeZn traka 25×4mm u rovu prema nacrtima</t>
  </si>
  <si>
    <t>Cu uže 50 mm2, od uzemljivača do vijka za uzemljenje</t>
  </si>
  <si>
    <t xml:space="preserve">izrada spojnice na dijelu Cu uže/FeZn traka sa križnom spojnicom </t>
  </si>
  <si>
    <t>izrada spojnice na samom stupu komplet do pune funkcionalnosti</t>
  </si>
  <si>
    <t>Dobava, isporuka i montaža montažnog zdenca iz armiranobetonskih elemenata s ljevano-željeznim poklopcem.
(komplet s ugradnjom do pune funkcionalnosti svih elemenata, eventualnim dodatnim proširenjem iskopa, centriranjem, prilagođavanjem visine i slično).
montaža i spajanje svih PVC cijevi s zdencima.
 - montažni zdenac tip: D1 dimenzija 78x108x101 cm 
   dozvoljenog opterećenja 400kN,  komplet s   
   svim sastavnim elementima, prema grafičkom detalju br. 7.</t>
  </si>
  <si>
    <t>11.</t>
  </si>
  <si>
    <t>12.</t>
  </si>
  <si>
    <t xml:space="preserve">Dobava, isporuka i polaganje ''Gal'' štitnika za TK kabele (žute boje) u prije iskopani kabelski rov, iznad DTK cijevi, a prema  grafičkom detalju (dva štitnika u trasi).
- Ukupno se polaže štitnika: </t>
  </si>
  <si>
    <t>14.</t>
  </si>
  <si>
    <t xml:space="preserve">Dobava, isporuka i polaganje PVC trake upozorenja, za TK kabele (žute boje) u prije iskopani kabelski rov, iznad DTK cijevi,a a prema grafičkom detalju (dvije trake u trasi).
- Ukupno se polaže trake upozorenja: </t>
  </si>
  <si>
    <t>UKUPNO C:</t>
  </si>
  <si>
    <t>D.</t>
  </si>
  <si>
    <t xml:space="preserve">OSTALI RADOVI </t>
  </si>
  <si>
    <t>Ispitivanje  javne rasvjete, što uključuje mjerenje otpora izolacije, razine rasvijetljenosti, provjera efikasnosti od previsokog dodirnog napona i izdavanje atesta o ispravnosti izvedene instalacije</t>
  </si>
  <si>
    <t>Izrada tehničke dokumentacije izvedenog stanja izrađenog od strane ovlaštenog inženjera elektrotehnike te odbrenja od glavnog projektanta.
Dokumentacija izvedenog stanja se predaje Investitoru u 3 primjerka na papiru i jednom CD mediju.</t>
  </si>
  <si>
    <t>UKUPNO D:</t>
  </si>
  <si>
    <t>SVEUKUPNI TROŠKOVI ELEKTROTEHNIČKE INFRASTRUKTURE:</t>
  </si>
  <si>
    <t>OSTALI RADOVI</t>
  </si>
  <si>
    <t>IV  ELEKTROTEHNIČKE INFRASTRUKTURE</t>
  </si>
  <si>
    <t>III  PROMETNICA</t>
  </si>
  <si>
    <t>II  KOLEKTOR OBORINSKE ODVODNJE, I – II, III – IV</t>
  </si>
  <si>
    <t>I  KOLEKTOR FEKALNE ODVODNJE, 1 - 2, 2 - 3, 3 - 4</t>
  </si>
  <si>
    <t>CJEVOVOD DN 150 mm, DN 100 mm</t>
  </si>
  <si>
    <t>I  VODOOPSKRBNI CJEVOVOD, DN 150 mm, DN 100 mm</t>
  </si>
  <si>
    <t xml:space="preserve">PROMETNICE I </t>
  </si>
  <si>
    <t>Dubrovnik, prosinac 2020. god.</t>
  </si>
  <si>
    <t>57/20</t>
  </si>
  <si>
    <t>U Dubrovniku, prosinac 2020</t>
  </si>
  <si>
    <t>Okna DN600/DN250, 2-4 ULAZA mm, h=1,5 m     kom</t>
  </si>
  <si>
    <t>CJEVOVODA DN 150 mm,DN 100 mm</t>
  </si>
  <si>
    <t>Okno DN800/DN250/DN315, 1 ULAZ mm, h=1,5 m     kom</t>
  </si>
  <si>
    <t>Okno DN800/DN250/DN315, 2-4 ULAZA mm, h=2,0 m     kom</t>
  </si>
  <si>
    <t xml:space="preserve">Nabava, prijevoz i nasipanje jalovine (zamjenskog materijala) u iskopani kabelski rov. Debljina sloja 40 cm. Materijal se planira i nabija u slojevima od po 20 cm. </t>
  </si>
  <si>
    <t xml:space="preserve">Nabava, prijevoz i nasipanje jalovine (zamjenskog materijala) u iskopani kabelski rov. Debljina sloja 70 cm. Materijal se planira i nabija u slojevima od po 20 cm. </t>
  </si>
  <si>
    <t>Dobava, ugradba i spajanje odvodnika prenapona klase I+II u razdjeljnike javne rasvjete za sustav indirektne zaštite na strani razdjeljnika distribucije. U stavku uključiti i NV00 rastavljače s zaštitnim osiguračima prema upustvu proizvođača Schrack te odvodnik Protec TN-C.</t>
  </si>
  <si>
    <t>Dobava, isporuka i polaganje PEHD cijevi DTK kanalizacije za polaganje u zemlju (izvana rebrasta, a unutra glatka, s tvornički ugrađenom pocinčanom žicom za provlačenje vodova). Ugrađuje se u pripremljene rovove u pravilno položenim snopovima, koristeći pripadajuće držače PVC elemenata (uključiti ih u cijenu i postavljati na maksimalnom razmaku 1.5 metara). Završavaju se u zdencima.
Komplet sa spojnim i montažni materijalom kao češljevi, držači, spojnice i slično.
U trasi idu četiri PEHD cijevi Ø 75.
- Ukupna dužina cijevi DTK</t>
  </si>
  <si>
    <t>PROMETNA INFRASTRUKTURA UNUTAR GOSPODARSKE ZONE LOKVA  NA OTOKU
KORČULA - II FAZA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</si>
</sst>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 &quot;kn&quot;"/>
    <numFmt numFmtId="166" formatCode="_-* #,##0.00\ [$kn-41A]_-;\-* #,##0.00\ [$kn-41A]_-;_-* &quot;-&quot;??\ [$kn-41A]_-;_-@_-"/>
  </numFmts>
  <fonts count="44">
    <font>
      <sz val="10"/>
      <name val="Arial"/>
    </font>
    <font>
      <sz val="8"/>
      <name val="Arial"/>
      <family val="2"/>
      <charset val="238"/>
    </font>
    <font>
      <sz val="10"/>
      <name val="Arial"/>
      <family val="2"/>
      <charset val="238"/>
    </font>
    <font>
      <sz val="10"/>
      <name val="Symbol"/>
      <family val="1"/>
      <charset val="2"/>
    </font>
    <font>
      <vertAlign val="superscript"/>
      <sz val="10"/>
      <name val="Arial"/>
      <family val="2"/>
      <charset val="238"/>
    </font>
    <font>
      <sz val="10"/>
      <name val="Arial"/>
      <family val="2"/>
      <charset val="238"/>
    </font>
    <font>
      <sz val="10"/>
      <name val="AvantGarde Bk BT"/>
      <family val="2"/>
    </font>
    <font>
      <b/>
      <sz val="14"/>
      <name val="Arial"/>
      <family val="2"/>
      <charset val="238"/>
    </font>
    <font>
      <b/>
      <sz val="14"/>
      <name val="AvantGarde Bk BT"/>
      <family val="2"/>
    </font>
    <font>
      <b/>
      <sz val="12"/>
      <name val="AvantGarde Bk BT"/>
      <family val="2"/>
    </font>
    <font>
      <b/>
      <sz val="12"/>
      <name val="Arial"/>
      <family val="2"/>
      <charset val="238"/>
    </font>
    <font>
      <sz val="10"/>
      <color indexed="10"/>
      <name val="AvantGarde Bk BT"/>
      <family val="2"/>
    </font>
    <font>
      <sz val="10"/>
      <color indexed="14"/>
      <name val="AvantGarde Bk BT"/>
      <family val="2"/>
    </font>
    <font>
      <sz val="10"/>
      <name val="Symbol"/>
      <family val="1"/>
      <charset val="2"/>
    </font>
    <font>
      <sz val="10"/>
      <color indexed="10"/>
      <name val="Arial"/>
      <family val="2"/>
      <charset val="238"/>
    </font>
    <font>
      <sz val="12"/>
      <name val="Arial"/>
      <family val="2"/>
      <charset val="238"/>
    </font>
    <font>
      <b/>
      <sz val="10"/>
      <name val="Arial"/>
      <family val="2"/>
      <charset val="238"/>
    </font>
    <font>
      <b/>
      <sz val="13"/>
      <name val="Arial"/>
      <family val="2"/>
      <charset val="238"/>
    </font>
    <font>
      <sz val="14"/>
      <name val="Arial"/>
      <family val="2"/>
      <charset val="238"/>
    </font>
    <font>
      <sz val="10"/>
      <name val="Arial"/>
      <family val="2"/>
    </font>
    <font>
      <sz val="10"/>
      <color rgb="FFFF0000"/>
      <name val="Arial"/>
      <family val="2"/>
      <charset val="238"/>
    </font>
    <font>
      <sz val="12"/>
      <name val="Arial"/>
      <family val="2"/>
    </font>
    <font>
      <b/>
      <sz val="12"/>
      <color indexed="8"/>
      <name val="Arial"/>
      <family val="2"/>
      <charset val="238"/>
    </font>
    <font>
      <sz val="10"/>
      <name val="Arial"/>
    </font>
    <font>
      <b/>
      <sz val="14"/>
      <name val="Arial CE"/>
      <charset val="238"/>
    </font>
    <font>
      <sz val="10"/>
      <name val="Arial CE"/>
      <family val="2"/>
      <charset val="238"/>
    </font>
    <font>
      <b/>
      <sz val="14"/>
      <name val="AvantGarde Bk BT"/>
      <charset val="238"/>
    </font>
    <font>
      <sz val="11"/>
      <name val="Arial"/>
      <family val="2"/>
      <charset val="238"/>
    </font>
    <font>
      <sz val="11"/>
      <color indexed="11"/>
      <name val="AvantGarde Bk BT"/>
      <family val="2"/>
    </font>
    <font>
      <sz val="11"/>
      <color indexed="10"/>
      <name val="AvantGarde Bk BT"/>
      <family val="2"/>
    </font>
    <font>
      <b/>
      <sz val="11"/>
      <name val="Arial"/>
      <family val="2"/>
      <charset val="238"/>
    </font>
    <font>
      <sz val="11"/>
      <name val="AvantGarde Bk BT"/>
      <family val="2"/>
    </font>
    <font>
      <sz val="11"/>
      <name val="Arial"/>
      <family val="2"/>
    </font>
    <font>
      <sz val="9"/>
      <name val="Arial"/>
      <family val="2"/>
      <charset val="238"/>
    </font>
    <font>
      <sz val="9"/>
      <name val="AvantGarde Bk BT"/>
      <family val="2"/>
    </font>
    <font>
      <sz val="10"/>
      <color theme="0"/>
      <name val="Arial"/>
      <family val="2"/>
      <charset val="238"/>
    </font>
    <font>
      <sz val="10"/>
      <name val="AvantGarde Bk BT"/>
      <family val="2"/>
      <charset val="238"/>
    </font>
    <font>
      <b/>
      <sz val="9"/>
      <color indexed="81"/>
      <name val="Tahoma"/>
      <family val="2"/>
      <charset val="238"/>
    </font>
    <font>
      <b/>
      <sz val="10"/>
      <name val="Arial"/>
      <family val="2"/>
    </font>
    <font>
      <sz val="10"/>
      <color rgb="FF000000"/>
      <name val="Arial"/>
      <family val="2"/>
      <charset val="238"/>
    </font>
    <font>
      <b/>
      <i/>
      <sz val="12"/>
      <name val="Arial"/>
      <family val="2"/>
      <charset val="238"/>
    </font>
    <font>
      <b/>
      <sz val="14"/>
      <color theme="0"/>
      <name val="Arial CE"/>
      <charset val="238"/>
    </font>
    <font>
      <sz val="10"/>
      <color theme="0"/>
      <name val="AvantGarde Bk BT"/>
      <family val="2"/>
      <charset val="238"/>
    </font>
    <font>
      <sz val="10"/>
      <color rgb="FFFF0000"/>
      <name val="AvantGarde Bk BT"/>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rgb="FFFF0000"/>
        <bgColor indexed="64"/>
      </patternFill>
    </fill>
    <fill>
      <patternFill patternType="solid">
        <fgColor rgb="FFFFFF00"/>
        <bgColor indexed="64"/>
      </patternFill>
    </fill>
    <fill>
      <patternFill patternType="gray125">
        <bgColor theme="0"/>
      </patternFill>
    </fill>
  </fills>
  <borders count="22">
    <border>
      <left/>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4">
    <xf numFmtId="0" fontId="0"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164" fontId="23" fillId="0" borderId="0" applyFont="0" applyFill="0" applyBorder="0" applyAlignment="0" applyProtection="0"/>
    <xf numFmtId="0" fontId="2" fillId="0" borderId="0" applyNumberFormat="0" applyFill="0" applyBorder="0" applyAlignment="0" applyProtection="0"/>
  </cellStyleXfs>
  <cellXfs count="503">
    <xf numFmtId="0" fontId="0" fillId="0" borderId="0" xfId="0">
      <alignment vertical="top"/>
    </xf>
    <xf numFmtId="0" fontId="6" fillId="2" borderId="0" xfId="0" applyFont="1" applyFill="1" applyAlignment="1"/>
    <xf numFmtId="4" fontId="5" fillId="2" borderId="0" xfId="0" applyNumberFormat="1" applyFont="1" applyFill="1" applyAlignment="1"/>
    <xf numFmtId="0" fontId="5" fillId="2" borderId="0" xfId="0" applyFont="1" applyFill="1" applyAlignment="1"/>
    <xf numFmtId="4" fontId="6" fillId="2" borderId="0" xfId="0" applyNumberFormat="1" applyFont="1" applyFill="1" applyAlignment="1"/>
    <xf numFmtId="0" fontId="8" fillId="2" borderId="0" xfId="0" applyFont="1" applyFill="1" applyAlignment="1"/>
    <xf numFmtId="0" fontId="9" fillId="2" borderId="0" xfId="0" applyFont="1" applyFill="1" applyAlignment="1"/>
    <xf numFmtId="0" fontId="10" fillId="2" borderId="0" xfId="0" applyFont="1" applyFill="1" applyAlignment="1"/>
    <xf numFmtId="0" fontId="11" fillId="2" borderId="2" xfId="0" applyFont="1" applyFill="1" applyBorder="1" applyAlignment="1"/>
    <xf numFmtId="0" fontId="11" fillId="2" borderId="3" xfId="0" applyFont="1" applyFill="1" applyBorder="1" applyAlignment="1"/>
    <xf numFmtId="0" fontId="11" fillId="2" borderId="0" xfId="0" applyFont="1" applyFill="1" applyAlignment="1"/>
    <xf numFmtId="0" fontId="11" fillId="2" borderId="4" xfId="0" applyFont="1" applyFill="1" applyBorder="1" applyAlignment="1"/>
    <xf numFmtId="0" fontId="11" fillId="2" borderId="5" xfId="0" applyFont="1" applyFill="1" applyBorder="1" applyAlignment="1"/>
    <xf numFmtId="0" fontId="12" fillId="2" borderId="4" xfId="0" applyFont="1" applyFill="1" applyBorder="1" applyAlignment="1"/>
    <xf numFmtId="0" fontId="12" fillId="2" borderId="5" xfId="0" applyFont="1" applyFill="1" applyBorder="1" applyAlignment="1"/>
    <xf numFmtId="0" fontId="5" fillId="2" borderId="0" xfId="0" applyFont="1" applyFill="1" applyAlignment="1">
      <alignment horizontal="right"/>
    </xf>
    <xf numFmtId="4" fontId="5" fillId="2" borderId="6" xfId="0" applyNumberFormat="1" applyFont="1" applyFill="1" applyBorder="1" applyAlignment="1"/>
    <xf numFmtId="0" fontId="13" fillId="2" borderId="0" xfId="0" applyFont="1" applyFill="1" applyAlignment="1">
      <alignment horizontal="right"/>
    </xf>
    <xf numFmtId="0" fontId="14" fillId="2" borderId="0" xfId="0" applyFont="1" applyFill="1" applyAlignment="1"/>
    <xf numFmtId="4" fontId="14" fillId="2" borderId="0" xfId="0" applyNumberFormat="1" applyFont="1" applyFill="1" applyAlignment="1"/>
    <xf numFmtId="0" fontId="14" fillId="2" borderId="0" xfId="0" applyFont="1" applyFill="1" applyAlignment="1">
      <alignment horizontal="right"/>
    </xf>
    <xf numFmtId="0" fontId="10" fillId="2" borderId="7" xfId="0" applyFont="1" applyFill="1" applyBorder="1" applyAlignment="1"/>
    <xf numFmtId="0" fontId="5" fillId="2" borderId="8" xfId="0" applyFont="1" applyFill="1" applyBorder="1" applyAlignment="1"/>
    <xf numFmtId="4" fontId="10" fillId="2" borderId="8" xfId="0" applyNumberFormat="1" applyFont="1" applyFill="1" applyBorder="1" applyAlignment="1">
      <alignment horizontal="right"/>
    </xf>
    <xf numFmtId="4" fontId="15" fillId="2" borderId="8" xfId="0" applyNumberFormat="1" applyFont="1" applyFill="1" applyBorder="1" applyAlignment="1"/>
    <xf numFmtId="4" fontId="10" fillId="2" borderId="0" xfId="0" applyNumberFormat="1" applyFont="1" applyFill="1" applyAlignment="1">
      <alignment horizontal="right"/>
    </xf>
    <xf numFmtId="4" fontId="15" fillId="2" borderId="0" xfId="0" applyNumberFormat="1" applyFont="1" applyFill="1" applyAlignment="1"/>
    <xf numFmtId="2" fontId="5" fillId="2" borderId="0" xfId="0" applyNumberFormat="1" applyFont="1" applyFill="1" applyAlignment="1"/>
    <xf numFmtId="4" fontId="5" fillId="2" borderId="0" xfId="0" applyNumberFormat="1" applyFont="1" applyFill="1" applyAlignment="1">
      <alignment horizontal="right"/>
    </xf>
    <xf numFmtId="0" fontId="5" fillId="2" borderId="0" xfId="0" applyFont="1" applyFill="1" applyAlignment="1">
      <alignment horizontal="left"/>
    </xf>
    <xf numFmtId="0" fontId="16" fillId="2" borderId="0" xfId="0" applyFont="1" applyFill="1" applyAlignment="1"/>
    <xf numFmtId="0" fontId="15" fillId="2" borderId="0" xfId="0" applyFont="1" applyFill="1" applyAlignment="1"/>
    <xf numFmtId="0" fontId="20" fillId="2" borderId="0" xfId="0" applyFont="1" applyFill="1" applyAlignment="1">
      <alignment vertical="top" wrapText="1"/>
    </xf>
    <xf numFmtId="0" fontId="5" fillId="2" borderId="0" xfId="0" applyFont="1" applyFill="1" applyAlignment="1">
      <alignment vertical="center" wrapText="1"/>
    </xf>
    <xf numFmtId="0" fontId="5" fillId="2" borderId="0" xfId="0" applyFont="1" applyFill="1" applyAlignment="1">
      <alignment wrapText="1"/>
    </xf>
    <xf numFmtId="0" fontId="10" fillId="2" borderId="0" xfId="0" applyFont="1" applyFill="1" applyAlignment="1">
      <alignment horizontal="left"/>
    </xf>
    <xf numFmtId="4" fontId="5" fillId="0" borderId="6" xfId="0" applyNumberFormat="1" applyFont="1" applyBorder="1" applyAlignment="1"/>
    <xf numFmtId="0" fontId="5" fillId="2" borderId="0" xfId="0" applyFont="1" applyFill="1" applyAlignment="1">
      <alignment horizontal="left" vertical="top" wrapText="1"/>
    </xf>
    <xf numFmtId="0" fontId="17" fillId="2" borderId="0" xfId="0" applyFont="1" applyFill="1" applyAlignment="1"/>
    <xf numFmtId="0" fontId="5" fillId="2" borderId="0" xfId="0" applyFont="1" applyFill="1" applyAlignment="1">
      <alignment horizontal="left" wrapText="1"/>
    </xf>
    <xf numFmtId="4" fontId="16" fillId="2" borderId="0" xfId="0" applyNumberFormat="1" applyFont="1" applyFill="1" applyAlignment="1">
      <alignment horizontal="right"/>
    </xf>
    <xf numFmtId="0" fontId="17" fillId="2" borderId="7" xfId="0" applyFont="1" applyFill="1" applyBorder="1" applyAlignment="1"/>
    <xf numFmtId="0" fontId="7" fillId="2" borderId="0" xfId="0" applyFont="1" applyFill="1" applyAlignment="1"/>
    <xf numFmtId="0" fontId="18" fillId="2" borderId="0" xfId="0" applyFont="1" applyFill="1" applyAlignment="1"/>
    <xf numFmtId="4" fontId="10" fillId="2" borderId="10" xfId="0" applyNumberFormat="1" applyFont="1" applyFill="1" applyBorder="1" applyAlignment="1"/>
    <xf numFmtId="4" fontId="10" fillId="2" borderId="0" xfId="0" applyNumberFormat="1" applyFont="1" applyFill="1" applyAlignment="1"/>
    <xf numFmtId="0" fontId="7" fillId="2" borderId="7" xfId="0" applyFont="1" applyFill="1" applyBorder="1" applyAlignment="1"/>
    <xf numFmtId="2" fontId="6" fillId="2" borderId="0" xfId="0" applyNumberFormat="1" applyFont="1" applyFill="1" applyAlignment="1"/>
    <xf numFmtId="0" fontId="2" fillId="2" borderId="0" xfId="0" applyFont="1" applyFill="1" applyAlignment="1"/>
    <xf numFmtId="0" fontId="2" fillId="2" borderId="0" xfId="0" applyFont="1" applyFill="1" applyAlignment="1">
      <alignment horizontal="left" vertical="top" wrapText="1"/>
    </xf>
    <xf numFmtId="0" fontId="19" fillId="3" borderId="0" xfId="0" applyFont="1" applyFill="1" applyAlignment="1"/>
    <xf numFmtId="0" fontId="2" fillId="2" borderId="0" xfId="0" applyFont="1" applyFill="1" applyAlignment="1">
      <alignment vertical="center"/>
    </xf>
    <xf numFmtId="0" fontId="2" fillId="2" borderId="0" xfId="0" applyFont="1" applyFill="1" applyAlignment="1">
      <alignment horizontal="right"/>
    </xf>
    <xf numFmtId="4" fontId="2" fillId="2" borderId="0" xfId="0" applyNumberFormat="1" applyFont="1" applyFill="1" applyAlignment="1"/>
    <xf numFmtId="0" fontId="2" fillId="2" borderId="0" xfId="0" applyFont="1" applyFill="1" applyAlignment="1">
      <alignment vertical="top" wrapText="1"/>
    </xf>
    <xf numFmtId="4" fontId="2" fillId="2" borderId="0" xfId="0" applyNumberFormat="1" applyFont="1" applyFill="1">
      <alignment vertical="top"/>
    </xf>
    <xf numFmtId="4" fontId="2" fillId="2" borderId="6" xfId="0" applyNumberFormat="1" applyFont="1" applyFill="1" applyBorder="1" applyAlignment="1"/>
    <xf numFmtId="0" fontId="2" fillId="3" borderId="0" xfId="0" applyFont="1" applyFill="1" applyAlignment="1">
      <alignment horizontal="left" vertical="top" wrapText="1"/>
    </xf>
    <xf numFmtId="4" fontId="2" fillId="3" borderId="0" xfId="0" applyNumberFormat="1" applyFont="1" applyFill="1" applyAlignment="1"/>
    <xf numFmtId="0" fontId="2" fillId="3" borderId="0" xfId="0" applyFont="1" applyFill="1" applyAlignment="1"/>
    <xf numFmtId="0" fontId="2" fillId="3" borderId="0" xfId="0" applyFont="1" applyFill="1" applyAlignment="1">
      <alignment horizontal="right"/>
    </xf>
    <xf numFmtId="4" fontId="2" fillId="3" borderId="6" xfId="0" applyNumberFormat="1" applyFont="1" applyFill="1" applyBorder="1" applyAlignment="1"/>
    <xf numFmtId="0" fontId="2" fillId="3" borderId="0" xfId="0" applyFont="1" applyFill="1" applyAlignment="1">
      <alignment horizontal="justify" vertical="top" wrapText="1"/>
    </xf>
    <xf numFmtId="0" fontId="2" fillId="2" borderId="0" xfId="1" applyFill="1" applyAlignment="1" applyProtection="1">
      <alignment horizontal="left" vertical="top" wrapText="1"/>
      <protection locked="0"/>
    </xf>
    <xf numFmtId="0" fontId="2" fillId="2" borderId="0" xfId="1" applyFill="1" applyAlignment="1"/>
    <xf numFmtId="0" fontId="2" fillId="0" borderId="0" xfId="1">
      <alignment vertical="top"/>
    </xf>
    <xf numFmtId="0" fontId="21" fillId="2" borderId="0" xfId="1" applyFont="1" applyFill="1" applyAlignment="1"/>
    <xf numFmtId="0" fontId="10" fillId="2" borderId="0" xfId="1" applyFont="1" applyFill="1" applyAlignment="1"/>
    <xf numFmtId="0" fontId="10" fillId="2" borderId="0" xfId="1" applyFont="1" applyFill="1">
      <alignment vertical="top"/>
    </xf>
    <xf numFmtId="0" fontId="22" fillId="2" borderId="0" xfId="1" applyFont="1" applyFill="1" applyAlignment="1"/>
    <xf numFmtId="49" fontId="10" fillId="2" borderId="0" xfId="1" applyNumberFormat="1" applyFont="1" applyFill="1" applyAlignment="1"/>
    <xf numFmtId="0" fontId="22" fillId="2" borderId="0" xfId="1" applyFont="1" applyFill="1">
      <alignment vertical="top"/>
    </xf>
    <xf numFmtId="0" fontId="10" fillId="2" borderId="0" xfId="1" applyFont="1" applyFill="1" applyAlignment="1">
      <alignment horizontal="left"/>
    </xf>
    <xf numFmtId="0" fontId="5" fillId="2" borderId="0" xfId="0" applyFont="1" applyFill="1" applyAlignment="1">
      <alignment vertical="top" wrapText="1"/>
    </xf>
    <xf numFmtId="0" fontId="2" fillId="2" borderId="0" xfId="0" applyFont="1" applyFill="1" applyAlignment="1">
      <alignment horizontal="left"/>
    </xf>
    <xf numFmtId="4" fontId="2" fillId="2" borderId="0" xfId="0" applyNumberFormat="1" applyFont="1" applyFill="1" applyAlignment="1">
      <alignment horizontal="right"/>
    </xf>
    <xf numFmtId="0" fontId="2" fillId="2" borderId="0" xfId="0" applyFont="1" applyFill="1" applyAlignment="1">
      <alignment wrapText="1"/>
    </xf>
    <xf numFmtId="0" fontId="2" fillId="2" borderId="0" xfId="0" applyFont="1" applyFill="1" applyAlignment="1">
      <alignment horizontal="left" wrapText="1"/>
    </xf>
    <xf numFmtId="0" fontId="6" fillId="2" borderId="0" xfId="0" applyFont="1" applyFill="1" applyAlignment="1">
      <alignment vertical="top" wrapText="1"/>
    </xf>
    <xf numFmtId="0" fontId="6" fillId="2" borderId="0" xfId="0" applyFont="1" applyFill="1" applyAlignment="1">
      <alignment horizontal="center"/>
    </xf>
    <xf numFmtId="0" fontId="6" fillId="3" borderId="0" xfId="0" applyNumberFormat="1" applyFont="1" applyFill="1" applyBorder="1" applyAlignment="1" applyProtection="1"/>
    <xf numFmtId="2" fontId="25" fillId="3" borderId="0" xfId="3" applyNumberFormat="1" applyFont="1" applyFill="1" applyBorder="1" applyAlignment="1">
      <alignment horizontal="left" vertical="center"/>
    </xf>
    <xf numFmtId="0" fontId="25" fillId="3" borderId="0" xfId="3" applyFont="1" applyFill="1" applyBorder="1" applyAlignment="1">
      <alignment horizontal="center" vertical="center"/>
    </xf>
    <xf numFmtId="4" fontId="2" fillId="3" borderId="0" xfId="0" applyNumberFormat="1" applyFont="1" applyFill="1" applyBorder="1" applyAlignment="1" applyProtection="1"/>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0" xfId="0" applyFont="1" applyFill="1" applyBorder="1" applyAlignment="1"/>
    <xf numFmtId="0" fontId="5" fillId="2" borderId="0" xfId="0" applyFont="1" applyFill="1" applyBorder="1" applyAlignment="1"/>
    <xf numFmtId="4" fontId="10" fillId="2" borderId="0" xfId="0" applyNumberFormat="1" applyFont="1" applyFill="1" applyBorder="1" applyAlignment="1"/>
    <xf numFmtId="0" fontId="7" fillId="2" borderId="12" xfId="0" applyFont="1" applyFill="1" applyBorder="1" applyAlignment="1"/>
    <xf numFmtId="0" fontId="7" fillId="2" borderId="13" xfId="0" applyFont="1" applyFill="1" applyBorder="1" applyAlignment="1"/>
    <xf numFmtId="4" fontId="27" fillId="2" borderId="0" xfId="0" applyNumberFormat="1" applyFont="1" applyFill="1" applyAlignment="1"/>
    <xf numFmtId="0" fontId="28" fillId="2" borderId="0" xfId="0" applyFont="1" applyFill="1">
      <alignment vertical="top"/>
    </xf>
    <xf numFmtId="0" fontId="28" fillId="2" borderId="0" xfId="0" applyFont="1" applyFill="1" applyAlignment="1">
      <alignment horizontal="center" vertical="top"/>
    </xf>
    <xf numFmtId="0" fontId="29" fillId="2" borderId="0" xfId="0" applyFont="1" applyFill="1" applyAlignment="1">
      <alignment horizontal="center" vertical="top"/>
    </xf>
    <xf numFmtId="0" fontId="29" fillId="2" borderId="0" xfId="0" applyFont="1" applyFill="1" applyAlignment="1"/>
    <xf numFmtId="0" fontId="11" fillId="2" borderId="0" xfId="0" applyFont="1" applyFill="1" applyAlignment="1">
      <alignment horizontal="center"/>
    </xf>
    <xf numFmtId="0" fontId="2" fillId="2" borderId="0" xfId="0" applyFont="1" applyFill="1" applyAlignment="1">
      <alignment horizontal="right" wrapText="1"/>
    </xf>
    <xf numFmtId="4" fontId="2" fillId="2" borderId="6" xfId="0" applyNumberFormat="1" applyFont="1" applyFill="1" applyBorder="1" applyAlignment="1">
      <alignment vertical="center"/>
    </xf>
    <xf numFmtId="4" fontId="2" fillId="2" borderId="0" xfId="0"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3" fillId="2" borderId="0" xfId="0" applyFont="1" applyFill="1" applyAlignment="1">
      <alignment horizontal="right"/>
    </xf>
    <xf numFmtId="0" fontId="2" fillId="2" borderId="8" xfId="0" applyFont="1" applyFill="1" applyBorder="1" applyAlignment="1"/>
    <xf numFmtId="0" fontId="19" fillId="0" borderId="0" xfId="0" applyFont="1" applyAlignment="1">
      <alignment horizontal="center" vertical="top"/>
    </xf>
    <xf numFmtId="0" fontId="30" fillId="2" borderId="0" xfId="0" applyFont="1" applyFill="1" applyAlignment="1"/>
    <xf numFmtId="4" fontId="30" fillId="2" borderId="0" xfId="0" applyNumberFormat="1" applyFont="1" applyFill="1" applyAlignment="1">
      <alignment horizontal="right"/>
    </xf>
    <xf numFmtId="0" fontId="31" fillId="2" borderId="0" xfId="0" applyFont="1" applyFill="1" applyAlignment="1"/>
    <xf numFmtId="0" fontId="31" fillId="2" borderId="0" xfId="0" applyFont="1" applyFill="1" applyAlignment="1">
      <alignment horizontal="center"/>
    </xf>
    <xf numFmtId="0" fontId="32" fillId="0" borderId="0" xfId="0" applyFont="1" applyAlignment="1">
      <alignment horizontal="center" vertical="top"/>
    </xf>
    <xf numFmtId="0" fontId="33" fillId="2" borderId="0" xfId="0" applyFont="1" applyFill="1" applyAlignment="1"/>
    <xf numFmtId="4" fontId="33" fillId="2" borderId="0" xfId="0" applyNumberFormat="1" applyFont="1" applyFill="1" applyAlignment="1"/>
    <xf numFmtId="0" fontId="34" fillId="2" borderId="0" xfId="0" applyFont="1" applyFill="1" applyAlignment="1"/>
    <xf numFmtId="0" fontId="34" fillId="2" borderId="0" xfId="0" applyFont="1" applyFill="1" applyAlignment="1">
      <alignment horizontal="center"/>
    </xf>
    <xf numFmtId="2" fontId="2" fillId="2" borderId="0" xfId="0" applyNumberFormat="1" applyFont="1" applyFill="1" applyAlignment="1"/>
    <xf numFmtId="0" fontId="2" fillId="2" borderId="0" xfId="1" applyFont="1" applyFill="1" applyAlignment="1" applyProtection="1">
      <alignment horizontal="left" vertical="top" wrapText="1"/>
      <protection locked="0"/>
    </xf>
    <xf numFmtId="0" fontId="2" fillId="2" borderId="0" xfId="0" applyFont="1" applyFill="1" applyAlignment="1">
      <alignment horizontal="right" vertical="center" wrapText="1"/>
    </xf>
    <xf numFmtId="0" fontId="3" fillId="2" borderId="0" xfId="0" applyFont="1" applyFill="1" applyAlignment="1">
      <alignment horizontal="right"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4" fontId="2" fillId="2" borderId="0" xfId="0" applyNumberFormat="1" applyFont="1" applyFill="1" applyAlignment="1">
      <alignment horizontal="right" vertical="center"/>
    </xf>
    <xf numFmtId="0" fontId="2" fillId="2" borderId="0" xfId="1" applyFill="1" applyAlignment="1">
      <alignment horizontal="right"/>
    </xf>
    <xf numFmtId="4" fontId="2" fillId="2" borderId="0" xfId="1" applyNumberFormat="1" applyFill="1" applyAlignment="1">
      <alignment horizontal="right"/>
    </xf>
    <xf numFmtId="0" fontId="2" fillId="2" borderId="0" xfId="1" applyFont="1" applyFill="1">
      <alignment vertical="top"/>
    </xf>
    <xf numFmtId="4" fontId="2" fillId="2" borderId="0" xfId="1" applyNumberFormat="1" applyFill="1" applyAlignment="1"/>
    <xf numFmtId="0" fontId="6" fillId="2" borderId="0" xfId="0" applyFont="1" applyFill="1">
      <alignment vertical="top"/>
    </xf>
    <xf numFmtId="0" fontId="6" fillId="2" borderId="0" xfId="0" applyFont="1" applyFill="1" applyAlignment="1">
      <alignment horizontal="center" vertical="top"/>
    </xf>
    <xf numFmtId="0" fontId="2" fillId="2" borderId="0" xfId="0" applyFont="1" applyFill="1" applyAlignment="1">
      <alignment horizontal="right" vertical="top" wrapText="1"/>
    </xf>
    <xf numFmtId="0" fontId="20" fillId="2" borderId="0" xfId="0" applyFont="1" applyFill="1" applyAlignment="1">
      <alignment horizontal="left" vertical="top" wrapText="1"/>
    </xf>
    <xf numFmtId="0" fontId="2" fillId="2" borderId="6" xfId="0" applyFont="1" applyFill="1" applyBorder="1" applyAlignment="1">
      <alignment horizontal="right" wrapText="1"/>
    </xf>
    <xf numFmtId="4" fontId="2" fillId="0" borderId="6" xfId="0" applyNumberFormat="1" applyFont="1" applyBorder="1" applyAlignment="1"/>
    <xf numFmtId="0" fontId="16" fillId="3" borderId="0" xfId="0" applyFont="1" applyFill="1" applyAlignment="1">
      <alignment horizontal="left" vertical="top" wrapText="1"/>
    </xf>
    <xf numFmtId="4" fontId="2" fillId="3" borderId="0" xfId="0" applyNumberFormat="1" applyFont="1" applyFill="1">
      <alignment vertical="top"/>
    </xf>
    <xf numFmtId="0" fontId="36" fillId="2" borderId="0" xfId="0" applyFont="1" applyFill="1">
      <alignment vertical="top"/>
    </xf>
    <xf numFmtId="0" fontId="36" fillId="2" borderId="0" xfId="0" applyFont="1" applyFill="1" applyAlignment="1">
      <alignment horizontal="center" vertical="top"/>
    </xf>
    <xf numFmtId="49" fontId="2" fillId="3" borderId="0" xfId="0" applyNumberFormat="1" applyFont="1" applyFill="1" applyAlignment="1">
      <alignment horizontal="justify" vertical="center" wrapText="1"/>
    </xf>
    <xf numFmtId="4" fontId="2" fillId="3" borderId="0" xfId="2" applyNumberFormat="1" applyFont="1" applyFill="1" applyAlignment="1">
      <alignment horizontal="right" shrinkToFit="1"/>
    </xf>
    <xf numFmtId="4" fontId="2" fillId="3" borderId="0" xfId="0" applyNumberFormat="1" applyFont="1" applyFill="1" applyAlignment="1">
      <alignment horizontal="right" shrinkToFit="1"/>
    </xf>
    <xf numFmtId="49" fontId="2" fillId="3" borderId="0" xfId="0" applyNumberFormat="1" applyFont="1" applyFill="1" applyAlignment="1">
      <alignment horizontal="justify" vertical="top" wrapText="1"/>
    </xf>
    <xf numFmtId="4" fontId="2" fillId="3" borderId="6" xfId="2" applyNumberFormat="1" applyFont="1" applyFill="1" applyBorder="1" applyAlignment="1">
      <alignment horizontal="right" shrinkToFit="1"/>
    </xf>
    <xf numFmtId="4" fontId="2" fillId="0" borderId="0" xfId="0" applyNumberFormat="1" applyFont="1" applyAlignment="1"/>
    <xf numFmtId="4" fontId="14" fillId="2" borderId="0" xfId="0" applyNumberFormat="1" applyFont="1" applyFill="1">
      <alignment vertical="top"/>
    </xf>
    <xf numFmtId="0" fontId="7" fillId="2" borderId="6" xfId="0" applyFont="1" applyFill="1" applyBorder="1" applyAlignment="1"/>
    <xf numFmtId="4" fontId="2" fillId="2" borderId="11" xfId="0" applyNumberFormat="1" applyFont="1" applyFill="1" applyBorder="1" applyAlignment="1"/>
    <xf numFmtId="0" fontId="7" fillId="2" borderId="14" xfId="0" applyFont="1" applyFill="1" applyBorder="1" applyAlignment="1"/>
    <xf numFmtId="4" fontId="2" fillId="2" borderId="15" xfId="0" applyNumberFormat="1" applyFont="1" applyFill="1" applyBorder="1" applyAlignment="1"/>
    <xf numFmtId="4" fontId="10" fillId="2" borderId="16" xfId="0" applyNumberFormat="1" applyFont="1" applyFill="1" applyBorder="1" applyAlignment="1"/>
    <xf numFmtId="0" fontId="7" fillId="2" borderId="17" xfId="0" applyFont="1" applyFill="1" applyBorder="1" applyAlignment="1"/>
    <xf numFmtId="0" fontId="2" fillId="2" borderId="18" xfId="0" applyFont="1" applyFill="1" applyBorder="1" applyAlignment="1"/>
    <xf numFmtId="0" fontId="2" fillId="3" borderId="0" xfId="0" applyFont="1" applyFill="1" applyAlignment="1">
      <alignment horizontal="right" vertical="top" wrapText="1"/>
    </xf>
    <xf numFmtId="4" fontId="27" fillId="2" borderId="6" xfId="0" applyNumberFormat="1" applyFont="1" applyFill="1" applyBorder="1" applyAlignment="1"/>
    <xf numFmtId="0" fontId="2" fillId="2" borderId="0" xfId="1" applyFill="1" applyAlignment="1">
      <alignment horizontal="left" vertical="top" wrapText="1"/>
    </xf>
    <xf numFmtId="0" fontId="2" fillId="2" borderId="0" xfId="1" applyFill="1">
      <alignment vertical="top"/>
    </xf>
    <xf numFmtId="0" fontId="2" fillId="2" borderId="0" xfId="0" applyFont="1" applyFill="1" applyAlignment="1">
      <alignment horizontal="right" vertical="top"/>
    </xf>
    <xf numFmtId="0" fontId="2" fillId="2" borderId="6" xfId="0" applyFont="1" applyFill="1" applyBorder="1" applyAlignment="1">
      <alignment horizontal="right" vertical="top"/>
    </xf>
    <xf numFmtId="4" fontId="16" fillId="3" borderId="0" xfId="0" applyNumberFormat="1" applyFont="1" applyFill="1" applyAlignment="1">
      <alignment horizontal="right"/>
    </xf>
    <xf numFmtId="4" fontId="16" fillId="3" borderId="0" xfId="0" applyNumberFormat="1" applyFont="1" applyFill="1" applyBorder="1" applyAlignment="1">
      <alignment horizontal="right"/>
    </xf>
    <xf numFmtId="0" fontId="16" fillId="3" borderId="0" xfId="0" applyFont="1" applyFill="1" applyAlignment="1"/>
    <xf numFmtId="0" fontId="0" fillId="3" borderId="0" xfId="0" applyFill="1" applyAlignment="1">
      <alignment horizontal="justify"/>
    </xf>
    <xf numFmtId="4" fontId="0" fillId="3" borderId="0" xfId="0" applyNumberFormat="1" applyFill="1" applyAlignment="1">
      <alignment horizontal="right"/>
    </xf>
    <xf numFmtId="4" fontId="0" fillId="3" borderId="0" xfId="0" applyNumberFormat="1" applyFill="1" applyBorder="1" applyAlignment="1">
      <alignment horizontal="right"/>
    </xf>
    <xf numFmtId="0" fontId="0" fillId="3" borderId="0" xfId="0" applyFill="1" applyAlignment="1"/>
    <xf numFmtId="0" fontId="2" fillId="3" borderId="0" xfId="0" applyFont="1" applyFill="1" applyAlignment="1">
      <alignment horizontal="justify"/>
    </xf>
    <xf numFmtId="4" fontId="2" fillId="3" borderId="0" xfId="0" applyNumberFormat="1" applyFont="1" applyFill="1" applyAlignment="1">
      <alignment horizontal="justify" wrapText="1"/>
    </xf>
    <xf numFmtId="4" fontId="2" fillId="3" borderId="0" xfId="0" applyNumberFormat="1" applyFont="1" applyFill="1" applyAlignment="1">
      <alignment horizontal="right"/>
    </xf>
    <xf numFmtId="4" fontId="2" fillId="3" borderId="0" xfId="0" applyNumberFormat="1" applyFont="1" applyFill="1" applyBorder="1" applyAlignment="1">
      <alignment horizontal="right"/>
    </xf>
    <xf numFmtId="4" fontId="2" fillId="3" borderId="0" xfId="0" applyNumberFormat="1" applyFont="1" applyFill="1" applyBorder="1" applyAlignment="1"/>
    <xf numFmtId="0" fontId="16" fillId="3" borderId="0" xfId="0" applyFont="1" applyFill="1" applyAlignment="1">
      <alignment horizontal="justify"/>
    </xf>
    <xf numFmtId="4" fontId="2" fillId="3" borderId="0" xfId="0" applyNumberFormat="1" applyFont="1" applyFill="1" applyAlignment="1">
      <alignment horizontal="justify"/>
    </xf>
    <xf numFmtId="0" fontId="2" fillId="3" borderId="0" xfId="0" quotePrefix="1" applyFont="1" applyFill="1" applyAlignment="1">
      <alignment horizontal="justify"/>
    </xf>
    <xf numFmtId="4" fontId="2" fillId="3" borderId="6" xfId="0" applyNumberFormat="1" applyFont="1" applyFill="1" applyBorder="1" applyAlignment="1">
      <alignment horizontal="right"/>
    </xf>
    <xf numFmtId="0" fontId="0" fillId="3" borderId="0" xfId="0" applyFill="1" applyBorder="1" applyAlignment="1">
      <alignment horizontal="justify"/>
    </xf>
    <xf numFmtId="4" fontId="0" fillId="3" borderId="6" xfId="0" applyNumberFormat="1" applyFill="1" applyBorder="1" applyAlignment="1">
      <alignment horizontal="right"/>
    </xf>
    <xf numFmtId="4" fontId="2" fillId="3" borderId="0" xfId="0" applyNumberFormat="1" applyFont="1" applyFill="1" applyBorder="1" applyAlignment="1">
      <alignment horizontal="justify" wrapText="1"/>
    </xf>
    <xf numFmtId="4" fontId="16" fillId="3" borderId="8" xfId="0" applyNumberFormat="1" applyFont="1" applyFill="1" applyBorder="1" applyAlignment="1">
      <alignment horizontal="right"/>
    </xf>
    <xf numFmtId="0" fontId="7" fillId="3" borderId="6" xfId="0" applyFont="1" applyFill="1" applyBorder="1" applyAlignment="1"/>
    <xf numFmtId="4" fontId="2" fillId="3" borderId="11" xfId="0" applyNumberFormat="1" applyFont="1" applyFill="1" applyBorder="1" applyAlignment="1"/>
    <xf numFmtId="4" fontId="10" fillId="3" borderId="10" xfId="0" applyNumberFormat="1" applyFont="1" applyFill="1" applyBorder="1" applyAlignment="1"/>
    <xf numFmtId="0" fontId="7" fillId="3" borderId="14" xfId="0" applyFont="1" applyFill="1" applyBorder="1" applyAlignment="1"/>
    <xf numFmtId="0" fontId="2" fillId="3" borderId="14" xfId="0" applyFont="1" applyFill="1" applyBorder="1" applyAlignment="1"/>
    <xf numFmtId="4" fontId="2" fillId="3" borderId="15" xfId="0" applyNumberFormat="1" applyFont="1" applyFill="1" applyBorder="1" applyAlignment="1"/>
    <xf numFmtId="4" fontId="10" fillId="3" borderId="16" xfId="0" applyNumberFormat="1" applyFont="1" applyFill="1" applyBorder="1" applyAlignment="1"/>
    <xf numFmtId="4" fontId="10" fillId="3" borderId="0" xfId="0" applyNumberFormat="1" applyFont="1" applyFill="1" applyAlignment="1"/>
    <xf numFmtId="0" fontId="10" fillId="3" borderId="0" xfId="0" applyFont="1" applyFill="1" applyAlignment="1"/>
    <xf numFmtId="0" fontId="15" fillId="3" borderId="0" xfId="0" applyFont="1" applyFill="1" applyAlignment="1"/>
    <xf numFmtId="0" fontId="0" fillId="3" borderId="0" xfId="0" applyFill="1" applyBorder="1" applyAlignment="1">
      <alignment horizontal="right" vertical="top"/>
    </xf>
    <xf numFmtId="0" fontId="0" fillId="3" borderId="0" xfId="0" applyFill="1" applyBorder="1" applyAlignment="1"/>
    <xf numFmtId="4" fontId="16" fillId="3" borderId="0" xfId="0" applyNumberFormat="1" applyFont="1" applyFill="1" applyBorder="1" applyAlignment="1">
      <alignment horizontal="center"/>
    </xf>
    <xf numFmtId="0" fontId="10" fillId="3" borderId="0" xfId="0" applyFont="1" applyFill="1" applyAlignment="1">
      <alignment vertical="top" wrapText="1"/>
    </xf>
    <xf numFmtId="49" fontId="7" fillId="3" borderId="8" xfId="0" applyNumberFormat="1" applyFont="1" applyFill="1" applyBorder="1" applyAlignment="1">
      <alignment vertical="center" wrapText="1"/>
    </xf>
    <xf numFmtId="0" fontId="16" fillId="3" borderId="9" xfId="0" applyFont="1" applyFill="1" applyBorder="1" applyAlignment="1">
      <alignment vertical="center"/>
    </xf>
    <xf numFmtId="0" fontId="7" fillId="3" borderId="8" xfId="0" applyFont="1" applyFill="1" applyBorder="1" applyAlignment="1"/>
    <xf numFmtId="0" fontId="16" fillId="3" borderId="8" xfId="0" applyFont="1" applyFill="1" applyBorder="1" applyAlignment="1">
      <alignment vertical="center"/>
    </xf>
    <xf numFmtId="0" fontId="7" fillId="3" borderId="19" xfId="0" applyFont="1" applyFill="1" applyBorder="1" applyAlignment="1"/>
    <xf numFmtId="0" fontId="26" fillId="4" borderId="10" xfId="0" applyNumberFormat="1" applyFont="1" applyFill="1" applyBorder="1" applyAlignment="1" applyProtection="1">
      <alignment vertical="center"/>
    </xf>
    <xf numFmtId="0" fontId="5" fillId="2" borderId="6" xfId="0" applyFont="1" applyFill="1" applyBorder="1" applyAlignment="1"/>
    <xf numFmtId="4" fontId="5" fillId="2" borderId="11" xfId="0" applyNumberFormat="1" applyFont="1" applyFill="1" applyBorder="1" applyAlignment="1"/>
    <xf numFmtId="0" fontId="26" fillId="4" borderId="10" xfId="0" applyNumberFormat="1" applyFont="1" applyFill="1" applyBorder="1" applyAlignment="1" applyProtection="1"/>
    <xf numFmtId="4" fontId="6" fillId="2" borderId="0" xfId="0" applyNumberFormat="1" applyFont="1" applyFill="1" applyAlignment="1">
      <alignment horizontal="right"/>
    </xf>
    <xf numFmtId="4" fontId="5" fillId="2" borderId="6" xfId="0" applyNumberFormat="1" applyFont="1" applyFill="1" applyBorder="1" applyAlignment="1">
      <alignment horizontal="right"/>
    </xf>
    <xf numFmtId="4" fontId="2" fillId="2" borderId="0" xfId="0" applyNumberFormat="1" applyFont="1" applyFill="1" applyAlignment="1">
      <alignment horizontal="right" vertical="top"/>
    </xf>
    <xf numFmtId="4" fontId="2" fillId="2" borderId="6" xfId="0" applyNumberFormat="1" applyFont="1" applyFill="1" applyBorder="1" applyAlignment="1">
      <alignment horizontal="right"/>
    </xf>
    <xf numFmtId="4" fontId="14" fillId="2" borderId="0" xfId="0" applyNumberFormat="1" applyFont="1" applyFill="1" applyAlignment="1">
      <alignment horizontal="right"/>
    </xf>
    <xf numFmtId="4" fontId="15" fillId="2" borderId="0" xfId="0" applyNumberFormat="1" applyFont="1" applyFill="1" applyAlignment="1">
      <alignment horizontal="right"/>
    </xf>
    <xf numFmtId="4" fontId="27" fillId="2" borderId="0" xfId="0" applyNumberFormat="1" applyFont="1" applyFill="1" applyAlignment="1">
      <alignment horizontal="right"/>
    </xf>
    <xf numFmtId="4" fontId="2" fillId="2" borderId="6" xfId="0" applyNumberFormat="1" applyFont="1" applyFill="1" applyBorder="1" applyAlignment="1">
      <alignment horizontal="right" vertical="center"/>
    </xf>
    <xf numFmtId="4" fontId="33" fillId="2" borderId="0" xfId="0" applyNumberFormat="1" applyFont="1" applyFill="1" applyAlignment="1">
      <alignment horizontal="right"/>
    </xf>
    <xf numFmtId="4" fontId="2" fillId="2" borderId="6" xfId="1" applyNumberFormat="1" applyFill="1" applyBorder="1" applyAlignment="1">
      <alignment horizontal="right"/>
    </xf>
    <xf numFmtId="4" fontId="2" fillId="3" borderId="0" xfId="0" applyNumberFormat="1" applyFont="1" applyFill="1" applyAlignment="1">
      <alignment horizontal="right" vertical="top"/>
    </xf>
    <xf numFmtId="4" fontId="14" fillId="2" borderId="0" xfId="0" applyNumberFormat="1" applyFont="1" applyFill="1" applyAlignment="1">
      <alignment horizontal="right" vertical="top"/>
    </xf>
    <xf numFmtId="4" fontId="27" fillId="2" borderId="6" xfId="0" applyNumberFormat="1" applyFont="1" applyFill="1" applyBorder="1" applyAlignment="1">
      <alignment horizontal="right"/>
    </xf>
    <xf numFmtId="4" fontId="2" fillId="3" borderId="14" xfId="0" applyNumberFormat="1" applyFont="1" applyFill="1" applyBorder="1" applyAlignment="1">
      <alignment horizontal="right"/>
    </xf>
    <xf numFmtId="4" fontId="2" fillId="2" borderId="0" xfId="0" applyNumberFormat="1" applyFont="1" applyFill="1" applyAlignment="1">
      <alignment vertical="top"/>
    </xf>
    <xf numFmtId="4" fontId="10" fillId="2" borderId="9" xfId="0" applyNumberFormat="1" applyFont="1" applyFill="1" applyBorder="1" applyAlignment="1"/>
    <xf numFmtId="4" fontId="30" fillId="2" borderId="0" xfId="0" applyNumberFormat="1" applyFont="1" applyFill="1" applyAlignment="1"/>
    <xf numFmtId="4" fontId="2" fillId="3" borderId="0" xfId="0" applyNumberFormat="1" applyFont="1" applyFill="1" applyAlignment="1">
      <alignment vertical="top"/>
    </xf>
    <xf numFmtId="4" fontId="14" fillId="2" borderId="0" xfId="0" applyNumberFormat="1" applyFont="1" applyFill="1" applyAlignment="1">
      <alignment vertical="top"/>
    </xf>
    <xf numFmtId="4" fontId="16" fillId="3" borderId="0" xfId="0" applyNumberFormat="1" applyFont="1" applyFill="1" applyBorder="1" applyAlignment="1"/>
    <xf numFmtId="4" fontId="0" fillId="3" borderId="0" xfId="0" applyNumberFormat="1" applyFill="1" applyBorder="1" applyAlignment="1"/>
    <xf numFmtId="4" fontId="0" fillId="3" borderId="0" xfId="0" applyNumberFormat="1" applyFill="1" applyAlignment="1"/>
    <xf numFmtId="4" fontId="6" fillId="2" borderId="0" xfId="0" applyNumberFormat="1" applyFont="1" applyFill="1" applyAlignment="1">
      <alignment vertical="top" wrapText="1"/>
    </xf>
    <xf numFmtId="4" fontId="30" fillId="3" borderId="0" xfId="0" applyNumberFormat="1" applyFont="1" applyFill="1" applyBorder="1" applyAlignment="1"/>
    <xf numFmtId="4" fontId="25" fillId="3" borderId="0" xfId="3" applyNumberFormat="1" applyFont="1" applyFill="1" applyBorder="1" applyAlignment="1">
      <alignment horizontal="right" vertical="center"/>
    </xf>
    <xf numFmtId="4" fontId="6" fillId="2" borderId="0" xfId="0" applyNumberFormat="1" applyFont="1" applyFill="1" applyAlignment="1">
      <alignment horizontal="right" vertical="top" wrapText="1"/>
    </xf>
    <xf numFmtId="4" fontId="5" fillId="2" borderId="8" xfId="0" applyNumberFormat="1" applyFont="1" applyFill="1" applyBorder="1" applyAlignment="1">
      <alignment horizontal="right"/>
    </xf>
    <xf numFmtId="4" fontId="5" fillId="2" borderId="0" xfId="0" applyNumberFormat="1" applyFont="1" applyFill="1" applyBorder="1" applyAlignment="1">
      <alignment horizontal="right"/>
    </xf>
    <xf numFmtId="4" fontId="2" fillId="2" borderId="14" xfId="0" applyNumberFormat="1" applyFont="1" applyFill="1" applyBorder="1" applyAlignment="1">
      <alignment horizontal="right"/>
    </xf>
    <xf numFmtId="4" fontId="2" fillId="2" borderId="8" xfId="0" applyNumberFormat="1" applyFont="1" applyFill="1" applyBorder="1" applyAlignment="1">
      <alignment horizontal="right"/>
    </xf>
    <xf numFmtId="4" fontId="2" fillId="2" borderId="18" xfId="0" applyNumberFormat="1" applyFont="1" applyFill="1" applyBorder="1" applyAlignment="1">
      <alignment horizontal="right"/>
    </xf>
    <xf numFmtId="4" fontId="16" fillId="3" borderId="6" xfId="0" applyNumberFormat="1" applyFont="1" applyFill="1" applyBorder="1" applyAlignment="1">
      <alignment horizontal="right"/>
    </xf>
    <xf numFmtId="4" fontId="0" fillId="3" borderId="8" xfId="0" applyNumberFormat="1" applyFill="1" applyBorder="1" applyAlignment="1">
      <alignment horizontal="right"/>
    </xf>
    <xf numFmtId="0" fontId="2" fillId="2" borderId="0" xfId="1" applyFont="1" applyFill="1" applyAlignment="1">
      <alignment horizontal="left" vertical="top" wrapText="1"/>
    </xf>
    <xf numFmtId="0" fontId="2" fillId="2" borderId="0" xfId="1" applyFont="1" applyFill="1" applyAlignment="1">
      <alignment horizontal="right"/>
    </xf>
    <xf numFmtId="0" fontId="6" fillId="2" borderId="0" xfId="0" applyFont="1" applyFill="1" applyAlignment="1">
      <alignment horizontal="center"/>
    </xf>
    <xf numFmtId="0" fontId="6" fillId="2" borderId="0" xfId="0" applyFont="1" applyFill="1" applyAlignment="1">
      <alignment vertical="top" wrapText="1"/>
    </xf>
    <xf numFmtId="0" fontId="36" fillId="2" borderId="0" xfId="0" applyFont="1" applyFill="1" applyAlignment="1"/>
    <xf numFmtId="0" fontId="16" fillId="3" borderId="0" xfId="0" applyFont="1" applyFill="1" applyAlignment="1">
      <alignment horizontal="right" vertical="top"/>
    </xf>
    <xf numFmtId="0" fontId="0" fillId="3" borderId="0" xfId="0" applyFill="1" applyAlignment="1">
      <alignment horizontal="right" vertical="top"/>
    </xf>
    <xf numFmtId="0" fontId="2" fillId="3" borderId="0" xfId="0" applyFont="1" applyFill="1" applyAlignment="1">
      <alignment horizontal="right" vertical="top"/>
    </xf>
    <xf numFmtId="4" fontId="2" fillId="3" borderId="6" xfId="0" applyNumberFormat="1" applyFont="1" applyFill="1" applyBorder="1" applyAlignment="1">
      <alignment horizontal="right" vertical="top"/>
    </xf>
    <xf numFmtId="4" fontId="2" fillId="3" borderId="6" xfId="0" applyNumberFormat="1" applyFont="1" applyFill="1" applyBorder="1" applyAlignment="1">
      <alignment horizontal="justify" wrapText="1"/>
    </xf>
    <xf numFmtId="49" fontId="16" fillId="3" borderId="0" xfId="0" applyNumberFormat="1" applyFont="1" applyFill="1" applyBorder="1" applyAlignment="1">
      <alignment horizontal="right" vertical="top"/>
    </xf>
    <xf numFmtId="0" fontId="16" fillId="3" borderId="0" xfId="0" applyFont="1" applyFill="1" applyBorder="1" applyAlignment="1">
      <alignment horizontal="justify"/>
    </xf>
    <xf numFmtId="4" fontId="2" fillId="3" borderId="0" xfId="0" applyNumberFormat="1" applyFont="1" applyFill="1" applyBorder="1" applyAlignment="1">
      <alignment horizontal="right" vertical="top"/>
    </xf>
    <xf numFmtId="4" fontId="16" fillId="3" borderId="0" xfId="0" applyNumberFormat="1" applyFont="1" applyFill="1" applyBorder="1" applyAlignment="1">
      <alignment horizontal="right" vertical="top"/>
    </xf>
    <xf numFmtId="4" fontId="16" fillId="3" borderId="0" xfId="0" applyNumberFormat="1" applyFont="1" applyFill="1" applyBorder="1" applyAlignment="1">
      <alignment horizontal="justify" wrapText="1"/>
    </xf>
    <xf numFmtId="0" fontId="7" fillId="3" borderId="6" xfId="0" applyFont="1" applyFill="1" applyBorder="1" applyAlignment="1">
      <alignment horizontal="right" vertical="top"/>
    </xf>
    <xf numFmtId="0" fontId="7" fillId="3" borderId="6" xfId="0" applyFont="1" applyFill="1" applyBorder="1" applyAlignment="1">
      <alignment horizontal="justify"/>
    </xf>
    <xf numFmtId="4" fontId="10" fillId="3" borderId="13" xfId="0" applyNumberFormat="1" applyFont="1" applyFill="1" applyBorder="1" applyAlignment="1">
      <alignment horizontal="right"/>
    </xf>
    <xf numFmtId="4" fontId="15" fillId="3" borderId="10" xfId="0" applyNumberFormat="1" applyFont="1" applyFill="1" applyBorder="1" applyAlignment="1">
      <alignment horizontal="right"/>
    </xf>
    <xf numFmtId="4" fontId="15" fillId="3" borderId="13" xfId="0" applyNumberFormat="1" applyFont="1" applyFill="1" applyBorder="1" applyAlignment="1">
      <alignment horizontal="right"/>
    </xf>
    <xf numFmtId="0" fontId="7" fillId="3" borderId="8" xfId="0" applyFont="1" applyFill="1" applyBorder="1" applyAlignment="1">
      <alignment horizontal="right" vertical="top"/>
    </xf>
    <xf numFmtId="0" fontId="7" fillId="3" borderId="8" xfId="0" applyFont="1" applyFill="1" applyBorder="1" applyAlignment="1">
      <alignment horizontal="justify"/>
    </xf>
    <xf numFmtId="4" fontId="16" fillId="3" borderId="9" xfId="0" applyNumberFormat="1" applyFont="1" applyFill="1" applyBorder="1" applyAlignment="1">
      <alignment horizontal="right"/>
    </xf>
    <xf numFmtId="4" fontId="16" fillId="3" borderId="11" xfId="0" applyNumberFormat="1" applyFont="1" applyFill="1" applyBorder="1" applyAlignment="1">
      <alignment horizontal="right"/>
    </xf>
    <xf numFmtId="0" fontId="7" fillId="3" borderId="18" xfId="0" applyFont="1" applyFill="1" applyBorder="1" applyAlignment="1"/>
    <xf numFmtId="4" fontId="0" fillId="3" borderId="18" xfId="0" applyNumberFormat="1" applyFill="1" applyBorder="1" applyAlignment="1">
      <alignment horizontal="right"/>
    </xf>
    <xf numFmtId="4" fontId="15" fillId="3" borderId="16" xfId="0" applyNumberFormat="1" applyFont="1" applyFill="1" applyBorder="1" applyAlignment="1">
      <alignment horizontal="right"/>
    </xf>
    <xf numFmtId="0" fontId="7" fillId="3" borderId="12" xfId="0" applyFont="1" applyFill="1" applyBorder="1" applyAlignment="1"/>
    <xf numFmtId="0" fontId="7" fillId="3" borderId="13" xfId="0" applyFont="1" applyFill="1" applyBorder="1" applyAlignment="1"/>
    <xf numFmtId="4" fontId="10" fillId="3" borderId="20" xfId="0" applyNumberFormat="1" applyFont="1" applyFill="1" applyBorder="1" applyAlignment="1">
      <alignment horizontal="right"/>
    </xf>
    <xf numFmtId="4" fontId="10" fillId="3" borderId="0" xfId="0" applyNumberFormat="1" applyFont="1" applyFill="1" applyBorder="1" applyAlignment="1">
      <alignment horizontal="right" vertical="top"/>
    </xf>
    <xf numFmtId="4" fontId="10" fillId="3" borderId="6" xfId="0" applyNumberFormat="1" applyFont="1" applyFill="1" applyBorder="1" applyAlignment="1">
      <alignment horizontal="justify" wrapText="1"/>
    </xf>
    <xf numFmtId="4" fontId="10" fillId="3" borderId="6" xfId="0" applyNumberFormat="1" applyFont="1" applyFill="1" applyBorder="1" applyAlignment="1"/>
    <xf numFmtId="4" fontId="10" fillId="3" borderId="6" xfId="0" applyNumberFormat="1" applyFont="1" applyFill="1" applyBorder="1" applyAlignment="1">
      <alignment horizontal="right"/>
    </xf>
    <xf numFmtId="4" fontId="15" fillId="3" borderId="0" xfId="0" applyNumberFormat="1" applyFont="1" applyFill="1" applyAlignment="1">
      <alignment horizontal="right"/>
    </xf>
    <xf numFmtId="4" fontId="27" fillId="3" borderId="0" xfId="0" applyNumberFormat="1" applyFont="1" applyFill="1" applyAlignment="1">
      <alignment horizontal="right"/>
    </xf>
    <xf numFmtId="0" fontId="27" fillId="3" borderId="0" xfId="0" applyFont="1" applyFill="1" applyAlignment="1"/>
    <xf numFmtId="0" fontId="30" fillId="3" borderId="0" xfId="0" applyFont="1" applyFill="1" applyAlignment="1">
      <alignment horizontal="right" vertical="top"/>
    </xf>
    <xf numFmtId="0" fontId="30" fillId="3" borderId="0" xfId="0" applyFont="1" applyFill="1" applyAlignment="1">
      <alignment horizontal="justify"/>
    </xf>
    <xf numFmtId="4" fontId="30" fillId="3" borderId="0" xfId="0" applyNumberFormat="1" applyFont="1" applyFill="1" applyAlignment="1">
      <alignment horizontal="right"/>
    </xf>
    <xf numFmtId="4" fontId="27" fillId="3" borderId="0" xfId="0" applyNumberFormat="1" applyFont="1" applyFill="1" applyAlignment="1">
      <alignment horizontal="justify"/>
    </xf>
    <xf numFmtId="0" fontId="27" fillId="3" borderId="0" xfId="0" applyFont="1" applyFill="1" applyAlignment="1">
      <alignment horizontal="right" vertical="top"/>
    </xf>
    <xf numFmtId="0" fontId="27" fillId="3" borderId="0" xfId="0" applyFont="1" applyFill="1" applyAlignment="1">
      <alignment horizontal="justify"/>
    </xf>
    <xf numFmtId="0" fontId="30" fillId="3" borderId="0" xfId="0" applyFont="1" applyFill="1" applyAlignment="1"/>
    <xf numFmtId="0" fontId="8" fillId="4" borderId="10" xfId="0" applyNumberFormat="1" applyFont="1" applyFill="1" applyBorder="1" applyAlignment="1" applyProtection="1">
      <alignment vertical="center"/>
    </xf>
    <xf numFmtId="0" fontId="7" fillId="2" borderId="21" xfId="0" applyFont="1" applyFill="1" applyBorder="1" applyAlignment="1"/>
    <xf numFmtId="4" fontId="10" fillId="2" borderId="13" xfId="0" applyNumberFormat="1" applyFont="1" applyFill="1" applyBorder="1" applyAlignment="1"/>
    <xf numFmtId="4" fontId="5" fillId="2" borderId="14" xfId="0" applyNumberFormat="1" applyFont="1" applyFill="1" applyBorder="1" applyAlignment="1">
      <alignment horizontal="right"/>
    </xf>
    <xf numFmtId="4" fontId="5" fillId="2" borderId="15" xfId="0" applyNumberFormat="1" applyFont="1" applyFill="1" applyBorder="1" applyAlignment="1"/>
    <xf numFmtId="49" fontId="10" fillId="3" borderId="0" xfId="0" applyNumberFormat="1" applyFont="1" applyFill="1" applyBorder="1" applyAlignment="1">
      <alignment horizontal="right" vertical="top"/>
    </xf>
    <xf numFmtId="0" fontId="10" fillId="3" borderId="0" xfId="0" applyFont="1" applyFill="1" applyBorder="1" applyAlignment="1">
      <alignment horizontal="justify"/>
    </xf>
    <xf numFmtId="4" fontId="10" fillId="3" borderId="0" xfId="0" applyNumberFormat="1" applyFont="1" applyFill="1" applyBorder="1" applyAlignment="1">
      <alignment horizontal="right"/>
    </xf>
    <xf numFmtId="4" fontId="15" fillId="3" borderId="0" xfId="0" applyNumberFormat="1" applyFont="1" applyFill="1" applyBorder="1" applyAlignment="1">
      <alignment horizontal="right"/>
    </xf>
    <xf numFmtId="0" fontId="10" fillId="3" borderId="0" xfId="0" applyFont="1" applyFill="1" applyAlignment="1">
      <alignment horizontal="right" vertical="top"/>
    </xf>
    <xf numFmtId="0" fontId="10" fillId="3" borderId="6" xfId="0" applyFont="1" applyFill="1" applyBorder="1" applyAlignment="1">
      <alignment horizontal="justify"/>
    </xf>
    <xf numFmtId="0" fontId="10" fillId="3" borderId="0" xfId="0" applyFont="1" applyFill="1" applyAlignment="1">
      <alignment horizontal="justify"/>
    </xf>
    <xf numFmtId="4" fontId="10" fillId="3" borderId="0" xfId="0" applyNumberFormat="1" applyFont="1" applyFill="1" applyAlignment="1">
      <alignment horizontal="right"/>
    </xf>
    <xf numFmtId="4" fontId="15" fillId="3" borderId="0" xfId="0" applyNumberFormat="1" applyFont="1" applyFill="1" applyAlignment="1">
      <alignment horizontal="justify"/>
    </xf>
    <xf numFmtId="0" fontId="42" fillId="3" borderId="0" xfId="0" applyNumberFormat="1" applyFont="1" applyFill="1" applyBorder="1" applyAlignment="1" applyProtection="1"/>
    <xf numFmtId="4" fontId="35" fillId="3" borderId="0" xfId="0" applyNumberFormat="1" applyFont="1" applyFill="1" applyBorder="1" applyAlignment="1" applyProtection="1"/>
    <xf numFmtId="4" fontId="35" fillId="3" borderId="0" xfId="0" applyNumberFormat="1" applyFont="1" applyFill="1" applyBorder="1" applyAlignment="1" applyProtection="1">
      <alignment horizontal="right"/>
    </xf>
    <xf numFmtId="0" fontId="33" fillId="2" borderId="0" xfId="0" applyFont="1" applyFill="1" applyAlignment="1">
      <alignment horizontal="right" vertical="center" wrapText="1"/>
    </xf>
    <xf numFmtId="0" fontId="43" fillId="5" borderId="0" xfId="0" applyFont="1" applyFill="1" applyAlignment="1"/>
    <xf numFmtId="0" fontId="20" fillId="5" borderId="0" xfId="0" applyFont="1" applyFill="1" applyAlignment="1"/>
    <xf numFmtId="4" fontId="20" fillId="5" borderId="0" xfId="0" applyNumberFormat="1" applyFont="1" applyFill="1" applyAlignment="1">
      <alignment horizontal="right"/>
    </xf>
    <xf numFmtId="4" fontId="20" fillId="5" borderId="0" xfId="0" applyNumberFormat="1" applyFont="1" applyFill="1" applyAlignment="1"/>
    <xf numFmtId="0" fontId="6" fillId="6" borderId="0" xfId="0" applyFont="1" applyFill="1" applyAlignment="1"/>
    <xf numFmtId="0" fontId="16" fillId="6" borderId="0" xfId="0" applyFont="1" applyFill="1" applyAlignment="1"/>
    <xf numFmtId="0" fontId="0" fillId="6" borderId="0" xfId="0" applyFill="1" applyAlignment="1"/>
    <xf numFmtId="0" fontId="2" fillId="6" borderId="0" xfId="0" applyFont="1" applyFill="1" applyAlignment="1">
      <alignment horizontal="left" vertical="center"/>
    </xf>
    <xf numFmtId="0" fontId="15" fillId="6" borderId="0" xfId="0" applyFont="1" applyFill="1" applyAlignment="1"/>
    <xf numFmtId="0" fontId="15" fillId="6" borderId="0" xfId="0" applyFont="1" applyFill="1" applyAlignment="1">
      <alignment horizontal="left" vertical="center"/>
    </xf>
    <xf numFmtId="0" fontId="2" fillId="6" borderId="0" xfId="0" applyFont="1" applyFill="1" applyAlignment="1"/>
    <xf numFmtId="165" fontId="0" fillId="6" borderId="0" xfId="0" applyNumberFormat="1" applyFill="1" applyAlignment="1"/>
    <xf numFmtId="0" fontId="2" fillId="6" borderId="0" xfId="0" applyFont="1" applyFill="1" applyAlignment="1">
      <alignment horizontal="left" vertical="center" wrapText="1"/>
    </xf>
    <xf numFmtId="0" fontId="10" fillId="6" borderId="0" xfId="0" applyFont="1" applyFill="1" applyAlignment="1"/>
    <xf numFmtId="165" fontId="15" fillId="6" borderId="0" xfId="0" applyNumberFormat="1" applyFont="1" applyFill="1" applyAlignment="1"/>
    <xf numFmtId="2" fontId="0" fillId="6" borderId="0" xfId="0" applyNumberFormat="1" applyFill="1" applyBorder="1" applyAlignment="1">
      <alignment horizontal="center"/>
    </xf>
    <xf numFmtId="2" fontId="19" fillId="6" borderId="0" xfId="0" applyNumberFormat="1" applyFont="1" applyFill="1" applyAlignment="1"/>
    <xf numFmtId="0" fontId="19" fillId="6" borderId="0" xfId="0" applyFont="1" applyFill="1" applyAlignment="1">
      <alignment horizontal="center"/>
    </xf>
    <xf numFmtId="2" fontId="2" fillId="6" borderId="0" xfId="0" applyNumberFormat="1" applyFont="1" applyFill="1" applyAlignment="1">
      <alignment horizontal="center"/>
    </xf>
    <xf numFmtId="0" fontId="0" fillId="6" borderId="0" xfId="0" applyFill="1" applyAlignment="1">
      <alignment horizontal="center"/>
    </xf>
    <xf numFmtId="2" fontId="15" fillId="6" borderId="0" xfId="0" applyNumberFormat="1" applyFont="1" applyFill="1" applyAlignment="1">
      <alignment horizontal="center"/>
    </xf>
    <xf numFmtId="0" fontId="2" fillId="3" borderId="0" xfId="0" applyFont="1" applyFill="1" applyAlignment="1">
      <alignment horizontal="center" vertical="top"/>
    </xf>
    <xf numFmtId="0" fontId="15" fillId="3" borderId="0" xfId="0" applyFont="1" applyFill="1" applyAlignment="1">
      <alignment horizontal="center" vertical="top"/>
    </xf>
    <xf numFmtId="0" fontId="10" fillId="3" borderId="7" xfId="0" applyFont="1" applyFill="1" applyBorder="1" applyAlignment="1">
      <alignment vertical="top" wrapText="1"/>
    </xf>
    <xf numFmtId="0" fontId="15" fillId="3" borderId="8" xfId="0" applyFont="1" applyFill="1" applyBorder="1" applyAlignment="1"/>
    <xf numFmtId="4" fontId="10" fillId="3" borderId="10" xfId="0" applyNumberFormat="1" applyFont="1" applyFill="1" applyBorder="1" applyAlignment="1">
      <alignment horizontal="center"/>
    </xf>
    <xf numFmtId="0" fontId="18" fillId="3" borderId="0" xfId="0" applyFont="1" applyFill="1" applyAlignment="1">
      <alignment horizontal="center" vertical="top"/>
    </xf>
    <xf numFmtId="0" fontId="7" fillId="3" borderId="0" xfId="0" applyFont="1" applyFill="1" applyAlignment="1">
      <alignment vertical="top" wrapText="1"/>
    </xf>
    <xf numFmtId="0" fontId="18" fillId="3" borderId="0" xfId="0" applyFont="1" applyFill="1" applyAlignment="1"/>
    <xf numFmtId="0" fontId="7" fillId="3" borderId="0" xfId="0" applyFont="1" applyFill="1" applyAlignment="1">
      <alignment horizontal="center" vertical="top"/>
    </xf>
    <xf numFmtId="0" fontId="18" fillId="3" borderId="8" xfId="0" applyFont="1" applyFill="1" applyBorder="1" applyAlignment="1"/>
    <xf numFmtId="166" fontId="7" fillId="3" borderId="8" xfId="0" applyNumberFormat="1" applyFont="1" applyFill="1" applyBorder="1" applyAlignment="1">
      <alignment vertical="top" wrapText="1"/>
    </xf>
    <xf numFmtId="4" fontId="10" fillId="3" borderId="7" xfId="0" applyNumberFormat="1" applyFont="1" applyFill="1" applyBorder="1" applyAlignment="1">
      <alignment horizontal="right" vertical="top" wrapText="1"/>
    </xf>
    <xf numFmtId="0" fontId="18" fillId="3" borderId="0" xfId="0" applyFont="1" applyFill="1" applyAlignment="1">
      <alignment horizontal="left"/>
    </xf>
    <xf numFmtId="0" fontId="7" fillId="3" borderId="14" xfId="0" applyFont="1" applyFill="1" applyBorder="1" applyAlignment="1">
      <alignment horizontal="center" vertical="top"/>
    </xf>
    <xf numFmtId="0" fontId="18" fillId="3" borderId="18" xfId="0" applyFont="1" applyFill="1" applyBorder="1" applyAlignment="1"/>
    <xf numFmtId="166" fontId="7" fillId="3" borderId="18" xfId="0" applyNumberFormat="1" applyFont="1" applyFill="1" applyBorder="1" applyAlignment="1">
      <alignment vertical="top" wrapText="1"/>
    </xf>
    <xf numFmtId="4" fontId="10" fillId="3" borderId="17" xfId="0" applyNumberFormat="1" applyFont="1" applyFill="1" applyBorder="1" applyAlignment="1">
      <alignment horizontal="right" vertical="top" wrapText="1"/>
    </xf>
    <xf numFmtId="0" fontId="7" fillId="3" borderId="8" xfId="0" applyFont="1" applyFill="1" applyBorder="1" applyAlignment="1">
      <alignment vertical="center"/>
    </xf>
    <xf numFmtId="166" fontId="7" fillId="3" borderId="8" xfId="0" applyNumberFormat="1" applyFont="1" applyFill="1" applyBorder="1" applyAlignment="1">
      <alignment vertical="center"/>
    </xf>
    <xf numFmtId="4" fontId="10" fillId="3" borderId="7" xfId="0" applyNumberFormat="1" applyFont="1" applyFill="1" applyBorder="1" applyAlignment="1">
      <alignment horizontal="right" vertical="center"/>
    </xf>
    <xf numFmtId="0" fontId="6" fillId="3" borderId="0" xfId="0" applyFont="1" applyFill="1" applyAlignment="1"/>
    <xf numFmtId="0" fontId="5" fillId="3" borderId="0" xfId="0" applyFont="1" applyFill="1" applyAlignment="1"/>
    <xf numFmtId="4" fontId="5" fillId="3" borderId="0" xfId="0" applyNumberFormat="1" applyFont="1" applyFill="1" applyAlignment="1">
      <alignment horizontal="right"/>
    </xf>
    <xf numFmtId="4" fontId="5" fillId="3" borderId="0" xfId="0" applyNumberFormat="1" applyFont="1" applyFill="1" applyAlignment="1"/>
    <xf numFmtId="0" fontId="7" fillId="3" borderId="10" xfId="0" applyFont="1" applyFill="1" applyBorder="1" applyAlignment="1">
      <alignment vertical="top" wrapText="1"/>
    </xf>
    <xf numFmtId="0" fontId="8" fillId="3" borderId="7" xfId="0" applyNumberFormat="1" applyFont="1" applyFill="1" applyBorder="1" applyAlignment="1" applyProtection="1">
      <alignment vertical="center" wrapText="1"/>
    </xf>
    <xf numFmtId="0" fontId="16" fillId="3" borderId="0" xfId="0" applyFont="1" applyFill="1" applyAlignment="1">
      <alignment vertical="top" wrapText="1"/>
    </xf>
    <xf numFmtId="0" fontId="2" fillId="3" borderId="0" xfId="0" applyFont="1" applyFill="1" applyAlignment="1">
      <alignment vertical="top" wrapText="1"/>
    </xf>
    <xf numFmtId="4" fontId="2" fillId="3" borderId="0" xfId="0" applyNumberFormat="1" applyFont="1" applyFill="1" applyAlignment="1">
      <alignment horizontal="right" vertical="top" wrapText="1"/>
    </xf>
    <xf numFmtId="4" fontId="2" fillId="3" borderId="0" xfId="0" applyNumberFormat="1" applyFont="1" applyFill="1" applyAlignment="1">
      <alignment vertical="top" wrapText="1"/>
    </xf>
    <xf numFmtId="4" fontId="2" fillId="3" borderId="0" xfId="0" applyNumberFormat="1" applyFont="1" applyFill="1" applyAlignment="1">
      <alignment horizontal="right" wrapText="1"/>
    </xf>
    <xf numFmtId="0" fontId="10" fillId="3" borderId="0" xfId="0" applyFont="1" applyFill="1" applyAlignment="1">
      <alignment horizontal="center" vertical="center"/>
    </xf>
    <xf numFmtId="0" fontId="40" fillId="7" borderId="0" xfId="0" applyFont="1" applyFill="1" applyAlignment="1">
      <alignment horizontal="center" vertical="center" wrapText="1"/>
    </xf>
    <xf numFmtId="0" fontId="0" fillId="3" borderId="0" xfId="0" applyFill="1" applyBorder="1" applyAlignment="1">
      <alignment vertical="top" wrapText="1"/>
    </xf>
    <xf numFmtId="165" fontId="0" fillId="3" borderId="6" xfId="0" applyNumberFormat="1" applyFill="1" applyBorder="1" applyAlignment="1"/>
    <xf numFmtId="165" fontId="0" fillId="3" borderId="0" xfId="0" applyNumberFormat="1" applyFill="1" applyAlignment="1"/>
    <xf numFmtId="0" fontId="0" fillId="3" borderId="0" xfId="0" applyFill="1" applyBorder="1" applyAlignment="1">
      <alignment horizontal="justify" vertical="top" wrapText="1"/>
    </xf>
    <xf numFmtId="2" fontId="0" fillId="3" borderId="0" xfId="0" applyNumberFormat="1" applyFill="1" applyBorder="1" applyAlignment="1">
      <alignment horizontal="center"/>
    </xf>
    <xf numFmtId="0" fontId="2" fillId="3" borderId="0" xfId="0" applyFont="1" applyFill="1" applyBorder="1" applyAlignment="1">
      <alignment horizontal="justify"/>
    </xf>
    <xf numFmtId="49" fontId="10" fillId="3" borderId="7" xfId="0" applyNumberFormat="1" applyFont="1" applyFill="1" applyBorder="1" applyAlignment="1">
      <alignment vertical="top" wrapText="1"/>
    </xf>
    <xf numFmtId="0" fontId="10" fillId="3" borderId="9" xfId="0" applyFont="1" applyFill="1" applyBorder="1" applyAlignment="1"/>
    <xf numFmtId="0" fontId="2" fillId="3" borderId="0" xfId="0" applyNumberFormat="1" applyFont="1" applyFill="1" applyBorder="1" applyAlignment="1">
      <alignment vertical="top" wrapText="1"/>
    </xf>
    <xf numFmtId="0" fontId="19" fillId="3" borderId="0" xfId="0" applyFont="1" applyFill="1" applyAlignment="1">
      <alignment horizontal="center" vertical="top"/>
    </xf>
    <xf numFmtId="0" fontId="19" fillId="3" borderId="0" xfId="0" applyFont="1" applyFill="1" applyAlignment="1">
      <alignment vertical="top" wrapText="1"/>
    </xf>
    <xf numFmtId="0" fontId="19" fillId="3" borderId="0" xfId="0" applyFont="1" applyFill="1" applyAlignment="1">
      <alignment wrapText="1"/>
    </xf>
    <xf numFmtId="2" fontId="19" fillId="3" borderId="0" xfId="0" applyNumberFormat="1" applyFont="1" applyFill="1" applyAlignment="1"/>
    <xf numFmtId="49" fontId="2" fillId="3" borderId="0" xfId="0" applyNumberFormat="1" applyFont="1" applyFill="1" applyBorder="1" applyAlignment="1">
      <alignment vertical="top" wrapText="1"/>
    </xf>
    <xf numFmtId="0" fontId="38" fillId="3" borderId="0" xfId="0" applyFont="1" applyFill="1" applyAlignment="1"/>
    <xf numFmtId="0" fontId="19" fillId="3" borderId="0" xfId="0" applyFont="1" applyFill="1" applyAlignment="1">
      <alignment horizontal="center"/>
    </xf>
    <xf numFmtId="49" fontId="2" fillId="3" borderId="0" xfId="0" applyNumberFormat="1" applyFont="1" applyFill="1" applyBorder="1" applyAlignment="1">
      <alignment horizontal="left" vertical="top" wrapText="1"/>
    </xf>
    <xf numFmtId="2" fontId="2" fillId="3" borderId="0" xfId="0" applyNumberFormat="1" applyFont="1" applyFill="1" applyAlignment="1"/>
    <xf numFmtId="2" fontId="2" fillId="3" borderId="0" xfId="0" applyNumberFormat="1" applyFont="1" applyFill="1" applyAlignment="1">
      <alignment horizontal="center"/>
    </xf>
    <xf numFmtId="0" fontId="39" fillId="3" borderId="1" xfId="0" applyFont="1" applyFill="1" applyBorder="1" applyAlignment="1">
      <alignment vertical="center" wrapText="1"/>
    </xf>
    <xf numFmtId="0" fontId="39" fillId="3" borderId="0" xfId="0" applyFont="1" applyFill="1" applyBorder="1" applyAlignment="1">
      <alignment vertical="center" wrapText="1"/>
    </xf>
    <xf numFmtId="0" fontId="2" fillId="3" borderId="6" xfId="0" applyFont="1" applyFill="1" applyBorder="1" applyAlignment="1">
      <alignment vertical="top" wrapText="1"/>
    </xf>
    <xf numFmtId="2" fontId="2" fillId="3" borderId="6" xfId="0" applyNumberFormat="1" applyFont="1" applyFill="1" applyBorder="1" applyAlignment="1"/>
    <xf numFmtId="2" fontId="2" fillId="3" borderId="6" xfId="0" applyNumberFormat="1" applyFont="1" applyFill="1" applyBorder="1" applyAlignment="1">
      <alignment horizontal="center"/>
    </xf>
    <xf numFmtId="0" fontId="2" fillId="3" borderId="0" xfId="0" applyFont="1" applyFill="1" applyAlignment="1">
      <alignment horizontal="center" vertical="top" wrapText="1"/>
    </xf>
    <xf numFmtId="2" fontId="24" fillId="3" borderId="0" xfId="3" applyNumberFormat="1" applyFont="1" applyFill="1" applyBorder="1" applyAlignment="1">
      <alignment horizontal="right" vertical="center"/>
    </xf>
    <xf numFmtId="2" fontId="35" fillId="3" borderId="0" xfId="0" applyNumberFormat="1" applyFont="1" applyFill="1" applyBorder="1" applyAlignment="1" applyProtection="1">
      <alignment horizontal="right"/>
    </xf>
    <xf numFmtId="2" fontId="35" fillId="3" borderId="0" xfId="0" applyNumberFormat="1" applyFont="1" applyFill="1" applyBorder="1" applyAlignment="1" applyProtection="1"/>
    <xf numFmtId="2" fontId="6" fillId="2" borderId="0" xfId="0" applyNumberFormat="1" applyFont="1" applyFill="1" applyAlignment="1">
      <alignment horizontal="right"/>
    </xf>
    <xf numFmtId="2" fontId="6" fillId="2" borderId="0" xfId="0" applyNumberFormat="1" applyFont="1" applyFill="1" applyAlignment="1">
      <alignment vertical="top" wrapText="1"/>
    </xf>
    <xf numFmtId="2" fontId="6" fillId="2" borderId="0" xfId="0" applyNumberFormat="1" applyFont="1" applyFill="1" applyAlignment="1">
      <alignment horizontal="right" vertical="top" wrapText="1"/>
    </xf>
    <xf numFmtId="2" fontId="5" fillId="2" borderId="0" xfId="0" applyNumberFormat="1" applyFont="1" applyFill="1" applyAlignment="1">
      <alignment horizontal="right"/>
    </xf>
    <xf numFmtId="2" fontId="5" fillId="2" borderId="6" xfId="0" applyNumberFormat="1" applyFont="1" applyFill="1" applyBorder="1" applyAlignment="1">
      <alignment horizontal="right"/>
    </xf>
    <xf numFmtId="2" fontId="2" fillId="2" borderId="0" xfId="0" applyNumberFormat="1" applyFont="1" applyFill="1" applyAlignment="1">
      <alignment horizontal="right" vertical="top"/>
    </xf>
    <xf numFmtId="2" fontId="2" fillId="2" borderId="0" xfId="0" applyNumberFormat="1" applyFont="1" applyFill="1">
      <alignment vertical="top"/>
    </xf>
    <xf numFmtId="2" fontId="2" fillId="2" borderId="0" xfId="0" applyNumberFormat="1" applyFont="1" applyFill="1" applyAlignment="1">
      <alignment horizontal="right"/>
    </xf>
    <xf numFmtId="2" fontId="14" fillId="2" borderId="0" xfId="0" applyNumberFormat="1" applyFont="1" applyFill="1" applyAlignment="1"/>
    <xf numFmtId="2" fontId="14" fillId="2" borderId="0" xfId="0" applyNumberFormat="1" applyFont="1" applyFill="1" applyAlignment="1">
      <alignment horizontal="right"/>
    </xf>
    <xf numFmtId="2" fontId="5" fillId="2" borderId="8" xfId="0" applyNumberFormat="1" applyFont="1" applyFill="1" applyBorder="1" applyAlignment="1">
      <alignment horizontal="right"/>
    </xf>
    <xf numFmtId="2" fontId="5" fillId="2" borderId="8" xfId="0" applyNumberFormat="1" applyFont="1" applyFill="1" applyBorder="1" applyAlignment="1"/>
    <xf numFmtId="2" fontId="15" fillId="2" borderId="8" xfId="0" applyNumberFormat="1" applyFont="1" applyFill="1" applyBorder="1" applyAlignment="1">
      <alignment horizontal="right"/>
    </xf>
    <xf numFmtId="2" fontId="15" fillId="2" borderId="8" xfId="0" applyNumberFormat="1" applyFont="1" applyFill="1" applyBorder="1" applyAlignment="1"/>
    <xf numFmtId="2" fontId="15" fillId="2" borderId="0" xfId="0" applyNumberFormat="1" applyFont="1" applyFill="1" applyAlignment="1">
      <alignment horizontal="right"/>
    </xf>
    <xf numFmtId="2" fontId="15" fillId="2" borderId="0" xfId="0" applyNumberFormat="1" applyFont="1" applyFill="1" applyAlignment="1"/>
    <xf numFmtId="2" fontId="2" fillId="2" borderId="0" xfId="0" applyNumberFormat="1" applyFont="1" applyFill="1" applyAlignment="1">
      <alignment horizontal="center"/>
    </xf>
    <xf numFmtId="2" fontId="5" fillId="2" borderId="0" xfId="0" applyNumberFormat="1" applyFont="1" applyFill="1" applyAlignment="1">
      <alignment horizontal="center"/>
    </xf>
    <xf numFmtId="2" fontId="5" fillId="2" borderId="0" xfId="0" applyNumberFormat="1" applyFont="1" applyFill="1" applyAlignment="1">
      <alignment horizontal="left"/>
    </xf>
    <xf numFmtId="2" fontId="2" fillId="3" borderId="0" xfId="0" applyNumberFormat="1" applyFont="1" applyFill="1" applyAlignment="1">
      <alignment horizontal="right"/>
    </xf>
    <xf numFmtId="2" fontId="5" fillId="2" borderId="6" xfId="0" applyNumberFormat="1" applyFont="1" applyFill="1" applyBorder="1" applyAlignment="1"/>
    <xf numFmtId="2" fontId="5" fillId="2" borderId="14" xfId="0" applyNumberFormat="1" applyFont="1" applyFill="1" applyBorder="1" applyAlignment="1">
      <alignment horizontal="right"/>
    </xf>
    <xf numFmtId="2" fontId="5" fillId="2" borderId="14" xfId="0" applyNumberFormat="1" applyFont="1" applyFill="1" applyBorder="1" applyAlignment="1"/>
    <xf numFmtId="2" fontId="5" fillId="2" borderId="0" xfId="0" applyNumberFormat="1" applyFont="1" applyFill="1" applyBorder="1" applyAlignment="1">
      <alignment horizontal="right"/>
    </xf>
    <xf numFmtId="2" fontId="5" fillId="2" borderId="0" xfId="0" applyNumberFormat="1" applyFont="1" applyFill="1" applyBorder="1" applyAlignment="1"/>
    <xf numFmtId="2" fontId="27" fillId="2" borderId="0" xfId="0" applyNumberFormat="1" applyFont="1" applyFill="1" applyAlignment="1">
      <alignment horizontal="right"/>
    </xf>
    <xf numFmtId="2" fontId="27" fillId="2" borderId="0" xfId="0" applyNumberFormat="1" applyFont="1" applyFill="1" applyAlignment="1"/>
    <xf numFmtId="2" fontId="2" fillId="2" borderId="6" xfId="0" applyNumberFormat="1" applyFont="1" applyFill="1" applyBorder="1" applyAlignment="1">
      <alignment horizontal="right"/>
    </xf>
    <xf numFmtId="2" fontId="2" fillId="2" borderId="6"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8" xfId="0" applyNumberFormat="1" applyFont="1" applyFill="1" applyBorder="1" applyAlignment="1">
      <alignment horizontal="right"/>
    </xf>
    <xf numFmtId="2" fontId="2" fillId="2" borderId="8" xfId="0" applyNumberFormat="1" applyFont="1" applyFill="1" applyBorder="1" applyAlignment="1"/>
    <xf numFmtId="2" fontId="33" fillId="2" borderId="0" xfId="0" applyNumberFormat="1" applyFont="1" applyFill="1" applyAlignment="1">
      <alignment horizontal="right"/>
    </xf>
    <xf numFmtId="2" fontId="33" fillId="2" borderId="0" xfId="0" applyNumberFormat="1" applyFont="1" applyFill="1" applyAlignment="1"/>
    <xf numFmtId="2" fontId="2" fillId="3" borderId="6" xfId="0" applyNumberFormat="1" applyFont="1" applyFill="1" applyBorder="1" applyAlignment="1">
      <alignment horizontal="right"/>
    </xf>
    <xf numFmtId="2" fontId="2" fillId="2" borderId="0" xfId="0" applyNumberFormat="1" applyFont="1" applyFill="1" applyAlignment="1">
      <alignment horizontal="right" vertical="center"/>
    </xf>
    <xf numFmtId="2" fontId="2" fillId="2" borderId="10" xfId="0" applyNumberFormat="1" applyFont="1" applyFill="1" applyBorder="1" applyAlignment="1">
      <alignment horizontal="right" vertical="center"/>
    </xf>
    <xf numFmtId="2" fontId="2" fillId="2" borderId="0" xfId="1" applyNumberFormat="1" applyFill="1" applyAlignment="1">
      <alignment horizontal="right"/>
    </xf>
    <xf numFmtId="2" fontId="35" fillId="2" borderId="0" xfId="0" applyNumberFormat="1" applyFont="1" applyFill="1" applyAlignment="1"/>
    <xf numFmtId="2" fontId="2" fillId="3" borderId="0" xfId="0" applyNumberFormat="1" applyFont="1" applyFill="1" applyAlignment="1">
      <alignment horizontal="right" vertical="top"/>
    </xf>
    <xf numFmtId="2" fontId="2" fillId="3" borderId="0" xfId="0" applyNumberFormat="1" applyFont="1" applyFill="1">
      <alignment vertical="top"/>
    </xf>
    <xf numFmtId="2" fontId="2" fillId="3" borderId="0" xfId="2" applyNumberFormat="1" applyFont="1" applyFill="1" applyAlignment="1">
      <alignment horizontal="right" shrinkToFit="1"/>
    </xf>
    <xf numFmtId="2" fontId="14" fillId="2" borderId="0" xfId="0" applyNumberFormat="1" applyFont="1" applyFill="1">
      <alignment vertical="top"/>
    </xf>
    <xf numFmtId="2" fontId="2" fillId="2" borderId="6" xfId="0" applyNumberFormat="1" applyFont="1" applyFill="1" applyBorder="1" applyAlignment="1"/>
    <xf numFmtId="2" fontId="2" fillId="2" borderId="14" xfId="0" applyNumberFormat="1" applyFont="1" applyFill="1" applyBorder="1" applyAlignment="1">
      <alignment horizontal="right"/>
    </xf>
    <xf numFmtId="2" fontId="2" fillId="2" borderId="14" xfId="0" applyNumberFormat="1" applyFont="1" applyFill="1" applyBorder="1" applyAlignment="1"/>
    <xf numFmtId="2" fontId="2" fillId="2" borderId="18" xfId="0" applyNumberFormat="1" applyFont="1" applyFill="1" applyBorder="1" applyAlignment="1">
      <alignment horizontal="right"/>
    </xf>
    <xf numFmtId="2" fontId="2" fillId="2" borderId="18" xfId="0" applyNumberFormat="1" applyFont="1" applyFill="1" applyBorder="1" applyAlignment="1"/>
    <xf numFmtId="2" fontId="2" fillId="2" borderId="0" xfId="1" applyNumberFormat="1" applyFill="1">
      <alignment vertical="top"/>
    </xf>
    <xf numFmtId="2" fontId="20" fillId="5" borderId="0" xfId="0" applyNumberFormat="1" applyFont="1" applyFill="1" applyAlignment="1">
      <alignment horizontal="right"/>
    </xf>
    <xf numFmtId="2" fontId="20" fillId="5" borderId="0" xfId="0" applyNumberFormat="1" applyFont="1" applyFill="1" applyAlignment="1"/>
    <xf numFmtId="2" fontId="10" fillId="3" borderId="0" xfId="0" applyNumberFormat="1" applyFont="1" applyFill="1" applyAlignment="1">
      <alignment horizontal="center"/>
    </xf>
    <xf numFmtId="2" fontId="10" fillId="3" borderId="0" xfId="0" applyNumberFormat="1" applyFont="1" applyFill="1" applyAlignment="1">
      <alignment horizontal="right"/>
    </xf>
    <xf numFmtId="2" fontId="0" fillId="3" borderId="0" xfId="0" applyNumberFormat="1" applyFill="1" applyAlignment="1">
      <alignment horizontal="center"/>
    </xf>
    <xf numFmtId="2" fontId="0" fillId="3" borderId="0" xfId="0" applyNumberFormat="1" applyFill="1" applyAlignment="1">
      <alignment horizontal="right"/>
    </xf>
    <xf numFmtId="2" fontId="27" fillId="3" borderId="0" xfId="0" applyNumberFormat="1" applyFont="1" applyFill="1" applyAlignment="1">
      <alignment horizontal="center"/>
    </xf>
    <xf numFmtId="2" fontId="27" fillId="3" borderId="0" xfId="0" applyNumberFormat="1" applyFont="1" applyFill="1" applyAlignment="1">
      <alignment horizontal="right"/>
    </xf>
    <xf numFmtId="2" fontId="10" fillId="3" borderId="6" xfId="0" applyNumberFormat="1" applyFont="1" applyFill="1" applyBorder="1" applyAlignment="1">
      <alignment horizontal="center"/>
    </xf>
    <xf numFmtId="2" fontId="10" fillId="3" borderId="6" xfId="0" applyNumberFormat="1" applyFont="1" applyFill="1" applyBorder="1" applyAlignment="1">
      <alignment horizontal="right"/>
    </xf>
    <xf numFmtId="2" fontId="2" fillId="3" borderId="0" xfId="0" applyNumberFormat="1" applyFont="1" applyFill="1" applyBorder="1" applyAlignment="1">
      <alignment horizontal="center"/>
    </xf>
    <xf numFmtId="2" fontId="2" fillId="3" borderId="0" xfId="0" applyNumberFormat="1" applyFont="1" applyFill="1" applyBorder="1" applyAlignment="1">
      <alignment horizontal="right"/>
    </xf>
    <xf numFmtId="2" fontId="10" fillId="3" borderId="0" xfId="0" applyNumberFormat="1" applyFont="1" applyFill="1" applyBorder="1" applyAlignment="1">
      <alignment horizontal="center"/>
    </xf>
    <xf numFmtId="2" fontId="10" fillId="3" borderId="0" xfId="0" applyNumberFormat="1" applyFont="1" applyFill="1" applyBorder="1" applyAlignment="1">
      <alignment horizontal="right"/>
    </xf>
    <xf numFmtId="2" fontId="0" fillId="3" borderId="0" xfId="0" applyNumberFormat="1" applyFill="1" applyBorder="1" applyAlignment="1">
      <alignment horizontal="right"/>
    </xf>
    <xf numFmtId="2" fontId="30" fillId="3" borderId="0" xfId="0" applyNumberFormat="1" applyFont="1" applyFill="1" applyAlignment="1">
      <alignment horizontal="center"/>
    </xf>
    <xf numFmtId="2" fontId="30" fillId="3" borderId="0" xfId="0" applyNumberFormat="1" applyFont="1" applyFill="1" applyAlignment="1">
      <alignment horizontal="right"/>
    </xf>
    <xf numFmtId="2" fontId="15" fillId="3" borderId="0" xfId="0" applyNumberFormat="1" applyFont="1" applyFill="1" applyBorder="1" applyAlignment="1">
      <alignment horizontal="right" vertical="center"/>
    </xf>
    <xf numFmtId="2" fontId="16" fillId="3" borderId="0" xfId="0" applyNumberFormat="1" applyFont="1" applyFill="1" applyBorder="1" applyAlignment="1">
      <alignment horizontal="center"/>
    </xf>
    <xf numFmtId="2" fontId="2" fillId="3" borderId="0" xfId="0" applyNumberFormat="1" applyFont="1" applyFill="1" applyBorder="1" applyAlignment="1">
      <alignment horizontal="right" vertical="center"/>
    </xf>
    <xf numFmtId="2" fontId="16" fillId="3" borderId="0" xfId="0" applyNumberFormat="1" applyFont="1" applyFill="1" applyAlignment="1">
      <alignment horizontal="center"/>
    </xf>
    <xf numFmtId="2" fontId="16" fillId="3" borderId="0" xfId="0" applyNumberFormat="1" applyFont="1" applyFill="1" applyAlignment="1">
      <alignment horizontal="right"/>
    </xf>
    <xf numFmtId="2" fontId="10" fillId="3" borderId="6" xfId="0" applyNumberFormat="1" applyFont="1" applyFill="1" applyBorder="1" applyAlignment="1">
      <alignment horizontal="center" vertical="center"/>
    </xf>
    <xf numFmtId="2" fontId="16" fillId="3" borderId="0" xfId="0" applyNumberFormat="1" applyFont="1" applyFill="1" applyBorder="1" applyAlignment="1">
      <alignment horizontal="center" vertical="center"/>
    </xf>
    <xf numFmtId="2" fontId="0" fillId="3" borderId="6" xfId="0" applyNumberFormat="1" applyFill="1" applyBorder="1" applyAlignment="1">
      <alignment horizontal="center"/>
    </xf>
    <xf numFmtId="2" fontId="0" fillId="3" borderId="6" xfId="0" applyNumberFormat="1" applyFill="1" applyBorder="1" applyAlignment="1">
      <alignment horizontal="right"/>
    </xf>
    <xf numFmtId="2" fontId="0" fillId="3" borderId="18" xfId="0" applyNumberFormat="1" applyFill="1" applyBorder="1" applyAlignment="1">
      <alignment horizontal="center"/>
    </xf>
    <xf numFmtId="2" fontId="0" fillId="3" borderId="18" xfId="0" applyNumberFormat="1" applyFill="1" applyBorder="1" applyAlignment="1">
      <alignment horizontal="right"/>
    </xf>
    <xf numFmtId="2" fontId="16" fillId="3" borderId="6" xfId="0" applyNumberFormat="1" applyFont="1" applyFill="1" applyBorder="1" applyAlignment="1">
      <alignment horizontal="center"/>
    </xf>
    <xf numFmtId="2" fontId="16" fillId="3" borderId="6" xfId="0" applyNumberFormat="1" applyFont="1" applyFill="1" applyBorder="1" applyAlignment="1">
      <alignment horizontal="right"/>
    </xf>
    <xf numFmtId="2" fontId="16" fillId="3" borderId="8" xfId="0" applyNumberFormat="1" applyFont="1" applyFill="1" applyBorder="1" applyAlignment="1">
      <alignment horizontal="center"/>
    </xf>
    <xf numFmtId="2" fontId="16" fillId="3" borderId="8" xfId="0" applyNumberFormat="1" applyFont="1" applyFill="1" applyBorder="1" applyAlignment="1">
      <alignment horizontal="right"/>
    </xf>
    <xf numFmtId="2" fontId="5" fillId="3" borderId="8" xfId="0" applyNumberFormat="1" applyFont="1" applyFill="1" applyBorder="1" applyAlignment="1">
      <alignment horizontal="right"/>
    </xf>
    <xf numFmtId="2" fontId="5" fillId="3" borderId="9" xfId="0" applyNumberFormat="1" applyFont="1" applyFill="1" applyBorder="1" applyAlignment="1"/>
    <xf numFmtId="2" fontId="5" fillId="3" borderId="0" xfId="0" applyNumberFormat="1" applyFont="1" applyFill="1" applyAlignment="1">
      <alignment horizontal="right"/>
    </xf>
    <xf numFmtId="2" fontId="5" fillId="3" borderId="0" xfId="0" applyNumberFormat="1" applyFont="1" applyFill="1" applyAlignment="1"/>
    <xf numFmtId="2" fontId="0" fillId="3" borderId="0" xfId="0" applyNumberFormat="1" applyFill="1" applyAlignment="1"/>
    <xf numFmtId="2" fontId="2" fillId="3" borderId="0" xfId="0" applyNumberFormat="1" applyFont="1" applyFill="1" applyAlignment="1">
      <alignment horizontal="right" vertical="top" wrapText="1"/>
    </xf>
    <xf numFmtId="2" fontId="2" fillId="3" borderId="0" xfId="0" applyNumberFormat="1" applyFont="1" applyFill="1" applyAlignment="1">
      <alignment vertical="top" wrapText="1"/>
    </xf>
    <xf numFmtId="2" fontId="2" fillId="3" borderId="0" xfId="0" applyNumberFormat="1" applyFont="1" applyFill="1" applyAlignment="1">
      <alignment horizontal="right" wrapText="1"/>
    </xf>
    <xf numFmtId="2" fontId="2" fillId="3" borderId="0" xfId="0" applyNumberFormat="1" applyFont="1" applyFill="1" applyAlignment="1">
      <alignment wrapText="1"/>
    </xf>
    <xf numFmtId="2" fontId="16" fillId="3" borderId="0" xfId="0" applyNumberFormat="1" applyFont="1" applyFill="1" applyAlignment="1"/>
    <xf numFmtId="2" fontId="15" fillId="3" borderId="8" xfId="0" applyNumberFormat="1" applyFont="1" applyFill="1" applyBorder="1" applyAlignment="1">
      <alignment horizontal="right"/>
    </xf>
    <xf numFmtId="2" fontId="15" fillId="3" borderId="8" xfId="0" applyNumberFormat="1" applyFont="1" applyFill="1" applyBorder="1" applyAlignment="1"/>
    <xf numFmtId="2" fontId="2" fillId="3" borderId="0" xfId="0" applyNumberFormat="1" applyFont="1" applyFill="1" applyBorder="1" applyAlignment="1"/>
    <xf numFmtId="2" fontId="15" fillId="3" borderId="8" xfId="0" applyNumberFormat="1" applyFont="1" applyFill="1" applyBorder="1" applyAlignment="1">
      <alignment horizontal="right" vertical="top"/>
    </xf>
    <xf numFmtId="2" fontId="0" fillId="3" borderId="0" xfId="0" applyNumberFormat="1" applyFill="1" applyBorder="1" applyAlignment="1">
      <alignment horizontal="right" vertical="top"/>
    </xf>
    <xf numFmtId="2" fontId="0" fillId="3" borderId="0" xfId="0" applyNumberFormat="1" applyFill="1" applyBorder="1" applyAlignment="1"/>
    <xf numFmtId="2" fontId="19" fillId="3" borderId="0" xfId="0" applyNumberFormat="1" applyFont="1" applyFill="1" applyAlignment="1">
      <alignment horizontal="right"/>
    </xf>
    <xf numFmtId="2" fontId="7" fillId="3" borderId="0" xfId="0" applyNumberFormat="1" applyFont="1" applyFill="1" applyAlignment="1">
      <alignment vertical="top" wrapText="1"/>
    </xf>
    <xf numFmtId="2" fontId="18" fillId="3" borderId="0" xfId="0" applyNumberFormat="1" applyFont="1" applyFill="1" applyAlignment="1">
      <alignment horizontal="right"/>
    </xf>
    <xf numFmtId="2" fontId="18" fillId="3" borderId="0" xfId="0" applyNumberFormat="1" applyFont="1" applyFill="1" applyAlignment="1"/>
    <xf numFmtId="2" fontId="7" fillId="3" borderId="8" xfId="0" applyNumberFormat="1" applyFont="1" applyFill="1" applyBorder="1" applyAlignment="1">
      <alignment vertical="top" wrapText="1"/>
    </xf>
    <xf numFmtId="2" fontId="18" fillId="3" borderId="0" xfId="0" applyNumberFormat="1" applyFont="1" applyFill="1" applyAlignment="1">
      <alignment horizontal="left"/>
    </xf>
    <xf numFmtId="2" fontId="7" fillId="3" borderId="18" xfId="0" applyNumberFormat="1" applyFont="1" applyFill="1" applyBorder="1" applyAlignment="1">
      <alignment vertical="top" wrapText="1"/>
    </xf>
    <xf numFmtId="2" fontId="18" fillId="3" borderId="8" xfId="0" applyNumberFormat="1" applyFont="1" applyFill="1" applyBorder="1" applyAlignment="1"/>
    <xf numFmtId="2" fontId="7" fillId="3" borderId="6" xfId="0" applyNumberFormat="1" applyFont="1" applyFill="1" applyBorder="1" applyAlignment="1">
      <alignment horizontal="right"/>
    </xf>
    <xf numFmtId="2" fontId="7" fillId="3" borderId="14" xfId="0" applyNumberFormat="1" applyFont="1" applyFill="1" applyBorder="1" applyAlignment="1">
      <alignment horizontal="right"/>
    </xf>
    <xf numFmtId="2" fontId="2" fillId="3" borderId="14" xfId="0" applyNumberFormat="1" applyFont="1" applyFill="1" applyBorder="1" applyAlignment="1"/>
    <xf numFmtId="2" fontId="10" fillId="3" borderId="8" xfId="0" applyNumberFormat="1" applyFont="1" applyFill="1" applyBorder="1" applyAlignment="1">
      <alignment horizontal="right" vertical="center" wrapText="1"/>
    </xf>
    <xf numFmtId="2" fontId="0" fillId="3" borderId="8" xfId="0" applyNumberFormat="1" applyFill="1" applyBorder="1" applyAlignment="1"/>
    <xf numFmtId="2" fontId="2" fillId="3" borderId="14" xfId="0" applyNumberFormat="1" applyFont="1" applyFill="1" applyBorder="1" applyAlignment="1">
      <alignment horizontal="right"/>
    </xf>
    <xf numFmtId="0" fontId="22" fillId="2" borderId="0" xfId="1" applyFont="1" applyFill="1" applyAlignment="1">
      <alignment horizontal="left" vertical="top" wrapText="1"/>
    </xf>
    <xf numFmtId="49" fontId="7" fillId="3" borderId="7" xfId="0" applyNumberFormat="1" applyFont="1" applyFill="1" applyBorder="1" applyAlignment="1">
      <alignment horizontal="left" vertical="center" wrapText="1"/>
    </xf>
    <xf numFmtId="49" fontId="7" fillId="3" borderId="8" xfId="0" applyNumberFormat="1" applyFont="1" applyFill="1" applyBorder="1" applyAlignment="1">
      <alignment horizontal="left" vertical="center"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xf numFmtId="0" fontId="24" fillId="3" borderId="0" xfId="3" applyFont="1" applyFill="1" applyBorder="1" applyAlignment="1">
      <alignment horizontal="center" vertical="center"/>
    </xf>
    <xf numFmtId="0" fontId="6" fillId="2" borderId="0" xfId="0" applyFont="1" applyFill="1" applyAlignment="1">
      <alignment horizontal="left"/>
    </xf>
    <xf numFmtId="49" fontId="2" fillId="2" borderId="0" xfId="0" applyNumberFormat="1" applyFont="1" applyFill="1" applyAlignment="1">
      <alignment horizontal="justify" vertical="top" wrapText="1"/>
    </xf>
    <xf numFmtId="0" fontId="6" fillId="2" borderId="0" xfId="0" applyFont="1" applyFill="1" applyAlignment="1">
      <alignment horizontal="left" vertical="center" wrapText="1"/>
    </xf>
    <xf numFmtId="0" fontId="6" fillId="2" borderId="0" xfId="0" applyFont="1" applyFill="1" applyAlignment="1">
      <alignment vertical="top" wrapText="1"/>
    </xf>
    <xf numFmtId="0" fontId="6" fillId="2" borderId="0" xfId="0" applyFont="1" applyFill="1" applyAlignment="1">
      <alignment horizontal="center"/>
    </xf>
    <xf numFmtId="0" fontId="40" fillId="7" borderId="0" xfId="0" applyFont="1" applyFill="1" applyAlignment="1">
      <alignment horizontal="center" vertical="center" wrapText="1"/>
    </xf>
    <xf numFmtId="0" fontId="7" fillId="3" borderId="10" xfId="0" applyFont="1" applyFill="1" applyBorder="1" applyAlignment="1">
      <alignment horizontal="left" vertical="top" wrapText="1"/>
    </xf>
    <xf numFmtId="0" fontId="41" fillId="3" borderId="0" xfId="3" applyFont="1" applyFill="1" applyBorder="1" applyAlignment="1">
      <alignment horizontal="center" vertical="center"/>
    </xf>
  </cellXfs>
  <cellStyles count="4">
    <cellStyle name="Comma" xfId="2" builtinId="3"/>
    <cellStyle name="Normal" xfId="0" builtinId="0"/>
    <cellStyle name="Normal 2" xfId="1"/>
    <cellStyle name="Normal_Troškovnik_Strojarski_C_S_0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85725</xdr:rowOff>
    </xdr:from>
    <xdr:to>
      <xdr:col>3</xdr:col>
      <xdr:colOff>476250</xdr:colOff>
      <xdr:row>6</xdr:row>
      <xdr:rowOff>9525</xdr:rowOff>
    </xdr:to>
    <xdr:pic>
      <xdr:nvPicPr>
        <xdr:cNvPr id="2" name="Image6">
          <a:extLst>
            <a:ext uri="{FF2B5EF4-FFF2-40B4-BE49-F238E27FC236}">
              <a16:creationId xmlns:a16="http://schemas.microsoft.com/office/drawing/2014/main" xmlns="" id="{615D6FB2-916F-412F-B1E5-C83DAA0CD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 t="-40" r="-6" b="-40"/>
        <a:stretch>
          <a:fillRect/>
        </a:stretch>
      </xdr:blipFill>
      <xdr:spPr bwMode="auto">
        <a:xfrm>
          <a:off x="200025" y="85725"/>
          <a:ext cx="5867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view="pageBreakPreview" topLeftCell="A16" zoomScaleNormal="100" zoomScaleSheetLayoutView="100" workbookViewId="0">
      <selection activeCell="I22" sqref="I22"/>
    </sheetView>
  </sheetViews>
  <sheetFormatPr defaultColWidth="9.140625" defaultRowHeight="12.75"/>
  <cols>
    <col min="1" max="1" width="27.7109375" style="65" bestFit="1" customWidth="1"/>
    <col min="2" max="2" width="7" style="65" customWidth="1"/>
    <col min="3" max="3" width="49.28515625" style="65" customWidth="1"/>
    <col min="4" max="4" width="9.7109375" style="65" customWidth="1"/>
    <col min="5" max="5" width="0" style="65" hidden="1" customWidth="1"/>
    <col min="6" max="7" width="9.140625" style="65" hidden="1" customWidth="1"/>
    <col min="8" max="16384" width="9.140625" style="65"/>
  </cols>
  <sheetData>
    <row r="1" spans="1:7">
      <c r="A1" s="64"/>
      <c r="B1" s="64"/>
      <c r="C1" s="64"/>
      <c r="D1" s="64"/>
      <c r="E1" s="64"/>
      <c r="F1" s="64"/>
      <c r="G1" s="64"/>
    </row>
    <row r="2" spans="1:7">
      <c r="A2" s="64"/>
      <c r="B2" s="64"/>
      <c r="C2" s="64"/>
      <c r="D2" s="64"/>
      <c r="E2" s="64"/>
      <c r="F2" s="64"/>
      <c r="G2" s="64"/>
    </row>
    <row r="3" spans="1:7">
      <c r="A3" s="64"/>
      <c r="B3" s="64"/>
      <c r="C3" s="64"/>
      <c r="D3" s="64"/>
      <c r="E3" s="64"/>
      <c r="F3" s="64"/>
      <c r="G3" s="64"/>
    </row>
    <row r="4" spans="1:7">
      <c r="A4" s="64"/>
      <c r="B4" s="64"/>
      <c r="C4" s="64"/>
      <c r="D4" s="64"/>
      <c r="E4" s="64"/>
      <c r="F4" s="64"/>
      <c r="G4" s="64"/>
    </row>
    <row r="5" spans="1:7">
      <c r="A5" s="64"/>
      <c r="B5" s="64"/>
      <c r="C5" s="64"/>
      <c r="D5" s="64"/>
      <c r="E5" s="64"/>
      <c r="F5" s="64"/>
      <c r="G5" s="64"/>
    </row>
    <row r="6" spans="1:7">
      <c r="A6" s="64"/>
      <c r="B6" s="64"/>
      <c r="C6" s="64"/>
      <c r="D6" s="64"/>
      <c r="E6" s="64"/>
      <c r="F6" s="64"/>
      <c r="G6" s="64"/>
    </row>
    <row r="7" spans="1:7">
      <c r="A7" s="64"/>
      <c r="B7" s="64"/>
      <c r="C7" s="64"/>
      <c r="D7" s="64"/>
      <c r="E7" s="64"/>
      <c r="F7" s="64"/>
      <c r="G7" s="64"/>
    </row>
    <row r="8" spans="1:7">
      <c r="A8" s="64"/>
      <c r="B8" s="64"/>
      <c r="C8" s="64"/>
      <c r="D8" s="64"/>
      <c r="E8" s="64"/>
      <c r="F8" s="64"/>
      <c r="G8" s="64"/>
    </row>
    <row r="9" spans="1:7">
      <c r="A9" s="64"/>
      <c r="B9" s="64"/>
      <c r="C9" s="64"/>
      <c r="D9" s="64"/>
      <c r="E9" s="64"/>
      <c r="F9" s="64"/>
      <c r="G9" s="64"/>
    </row>
    <row r="10" spans="1:7">
      <c r="A10" s="64"/>
      <c r="B10" s="64"/>
      <c r="C10" s="64"/>
      <c r="D10" s="64"/>
      <c r="E10" s="64"/>
      <c r="F10" s="64"/>
      <c r="G10" s="64"/>
    </row>
    <row r="11" spans="1:7">
      <c r="A11" s="64"/>
      <c r="B11" s="64"/>
      <c r="C11" s="64"/>
      <c r="D11" s="64"/>
      <c r="E11" s="64"/>
      <c r="F11" s="64"/>
      <c r="G11" s="64"/>
    </row>
    <row r="12" spans="1:7" ht="15">
      <c r="A12" s="64"/>
      <c r="B12" s="64"/>
      <c r="C12" s="64"/>
      <c r="D12" s="64"/>
      <c r="E12" s="64"/>
      <c r="F12" s="66"/>
      <c r="G12" s="66"/>
    </row>
    <row r="13" spans="1:7" ht="15">
      <c r="A13" s="64"/>
      <c r="B13" s="64"/>
      <c r="C13" s="64"/>
      <c r="D13" s="64"/>
      <c r="E13" s="64"/>
      <c r="F13" s="66"/>
      <c r="G13" s="66"/>
    </row>
    <row r="14" spans="1:7" ht="15">
      <c r="A14" s="64"/>
      <c r="B14" s="64"/>
      <c r="C14" s="64"/>
      <c r="D14" s="64"/>
      <c r="E14" s="64"/>
      <c r="F14" s="66"/>
      <c r="G14" s="66"/>
    </row>
    <row r="15" spans="1:7" ht="15">
      <c r="A15" s="64"/>
      <c r="B15" s="64"/>
      <c r="C15" s="64"/>
      <c r="D15" s="64"/>
      <c r="E15" s="64"/>
      <c r="F15" s="66"/>
      <c r="G15" s="66"/>
    </row>
    <row r="16" spans="1:7" ht="15">
      <c r="A16" s="64"/>
      <c r="B16" s="64"/>
      <c r="C16" s="64"/>
      <c r="D16" s="64"/>
      <c r="E16" s="64"/>
      <c r="F16" s="66"/>
      <c r="G16" s="66"/>
    </row>
    <row r="17" spans="1:7" ht="15">
      <c r="A17" s="64"/>
      <c r="B17" s="64"/>
      <c r="C17" s="64"/>
      <c r="D17" s="64"/>
      <c r="E17" s="64"/>
      <c r="F17" s="66"/>
      <c r="G17" s="66"/>
    </row>
    <row r="18" spans="1:7" ht="15">
      <c r="A18" s="64"/>
      <c r="B18" s="64"/>
      <c r="C18" s="64"/>
      <c r="D18" s="64"/>
      <c r="E18" s="64"/>
      <c r="F18" s="66"/>
      <c r="G18" s="66"/>
    </row>
    <row r="19" spans="1:7" ht="15">
      <c r="A19" s="64"/>
      <c r="B19" s="64"/>
      <c r="C19" s="64"/>
      <c r="D19" s="64"/>
      <c r="E19" s="64"/>
      <c r="F19" s="66"/>
      <c r="G19" s="66"/>
    </row>
    <row r="20" spans="1:7" ht="15">
      <c r="A20" s="64"/>
      <c r="B20" s="64"/>
      <c r="C20" s="64"/>
      <c r="D20" s="64"/>
      <c r="E20" s="64"/>
      <c r="F20" s="66"/>
      <c r="G20" s="66"/>
    </row>
    <row r="21" spans="1:7" ht="15">
      <c r="A21" s="64"/>
      <c r="B21" s="64"/>
      <c r="C21" s="64"/>
      <c r="D21" s="64"/>
      <c r="E21" s="64"/>
      <c r="F21" s="66"/>
      <c r="G21" s="66"/>
    </row>
    <row r="22" spans="1:7" ht="15">
      <c r="A22" s="64"/>
      <c r="B22" s="64"/>
      <c r="C22" s="64"/>
      <c r="D22" s="64"/>
      <c r="E22" s="64"/>
      <c r="F22" s="66"/>
      <c r="G22" s="66"/>
    </row>
    <row r="23" spans="1:7" ht="15">
      <c r="A23" s="64"/>
      <c r="B23" s="64"/>
      <c r="C23" s="64"/>
      <c r="D23" s="64"/>
      <c r="E23" s="64"/>
      <c r="F23" s="66"/>
      <c r="G23" s="66"/>
    </row>
    <row r="24" spans="1:7" ht="15.75">
      <c r="A24" s="67" t="s">
        <v>319</v>
      </c>
      <c r="B24" s="67"/>
      <c r="C24" s="67" t="s">
        <v>320</v>
      </c>
      <c r="D24" s="67"/>
      <c r="E24" s="67"/>
      <c r="F24" s="66"/>
      <c r="G24" s="66"/>
    </row>
    <row r="25" spans="1:7" ht="15.75">
      <c r="A25" s="67"/>
      <c r="B25" s="67"/>
      <c r="C25" s="67" t="s">
        <v>321</v>
      </c>
      <c r="D25" s="67"/>
      <c r="E25" s="67"/>
      <c r="F25" s="66"/>
      <c r="G25" s="66"/>
    </row>
    <row r="26" spans="1:7" ht="15.75">
      <c r="A26" s="67"/>
      <c r="B26" s="67"/>
      <c r="C26" s="67" t="s">
        <v>322</v>
      </c>
      <c r="D26" s="67"/>
      <c r="E26" s="67"/>
      <c r="F26" s="66"/>
      <c r="G26" s="66"/>
    </row>
    <row r="27" spans="1:7" ht="15.75">
      <c r="A27" s="67"/>
      <c r="B27" s="67"/>
      <c r="C27" s="67"/>
      <c r="D27" s="67"/>
      <c r="E27" s="67"/>
      <c r="F27" s="66"/>
      <c r="G27" s="66"/>
    </row>
    <row r="28" spans="1:7" ht="15.75">
      <c r="A28" s="68" t="s">
        <v>323</v>
      </c>
      <c r="B28" s="67"/>
      <c r="C28" s="487" t="s">
        <v>778</v>
      </c>
      <c r="D28" s="487"/>
      <c r="E28" s="487"/>
      <c r="F28" s="487"/>
      <c r="G28" s="487"/>
    </row>
    <row r="29" spans="1:7" ht="15.75">
      <c r="A29" s="67"/>
      <c r="B29" s="67"/>
      <c r="C29" s="487"/>
      <c r="D29" s="487"/>
      <c r="E29" s="487"/>
      <c r="F29" s="487"/>
      <c r="G29" s="487"/>
    </row>
    <row r="30" spans="1:7" ht="15.75">
      <c r="A30" s="67"/>
      <c r="B30" s="67"/>
      <c r="C30" s="487"/>
      <c r="D30" s="487"/>
      <c r="E30" s="487"/>
      <c r="F30" s="487"/>
      <c r="G30" s="487"/>
    </row>
    <row r="31" spans="1:7" ht="47.25" customHeight="1">
      <c r="A31" s="68" t="s">
        <v>324</v>
      </c>
      <c r="B31" s="68"/>
      <c r="C31" s="487"/>
      <c r="D31" s="487"/>
      <c r="E31" s="67"/>
      <c r="F31" s="66"/>
      <c r="G31" s="66"/>
    </row>
    <row r="32" spans="1:7" ht="15.75">
      <c r="A32" s="71" t="s">
        <v>325</v>
      </c>
      <c r="B32" s="68"/>
      <c r="C32" s="68" t="s">
        <v>326</v>
      </c>
      <c r="D32" s="67"/>
      <c r="E32" s="67"/>
      <c r="F32" s="64"/>
      <c r="G32" s="64"/>
    </row>
    <row r="33" spans="1:7" ht="15.75">
      <c r="A33" s="68"/>
      <c r="B33" s="68"/>
      <c r="C33" s="68" t="s">
        <v>335</v>
      </c>
      <c r="D33" s="67"/>
      <c r="E33" s="67"/>
      <c r="F33" s="64"/>
      <c r="G33" s="64"/>
    </row>
    <row r="34" spans="1:7" ht="15.75">
      <c r="A34" s="67"/>
      <c r="B34" s="67"/>
      <c r="C34" s="67" t="s">
        <v>625</v>
      </c>
      <c r="D34" s="67"/>
      <c r="E34" s="67"/>
      <c r="F34" s="64"/>
      <c r="G34" s="64"/>
    </row>
    <row r="35" spans="1:7" ht="15.75">
      <c r="A35" s="67"/>
      <c r="B35" s="67"/>
      <c r="C35" s="67" t="s">
        <v>626</v>
      </c>
      <c r="D35" s="67"/>
      <c r="E35" s="67"/>
      <c r="F35" s="64"/>
      <c r="G35" s="64"/>
    </row>
    <row r="36" spans="1:7" ht="15.75">
      <c r="A36" s="67"/>
      <c r="B36" s="67"/>
      <c r="C36" s="67" t="s">
        <v>766</v>
      </c>
      <c r="D36" s="67"/>
      <c r="E36" s="67"/>
      <c r="F36" s="64"/>
      <c r="G36" s="64"/>
    </row>
    <row r="37" spans="1:7" ht="15.75">
      <c r="A37" s="67"/>
      <c r="B37" s="67"/>
      <c r="C37" s="67" t="s">
        <v>590</v>
      </c>
      <c r="D37" s="67"/>
      <c r="E37" s="67"/>
      <c r="F37" s="64"/>
      <c r="G37" s="64"/>
    </row>
    <row r="38" spans="1:7" ht="15.75">
      <c r="A38" s="67"/>
      <c r="B38" s="67"/>
      <c r="C38" s="67"/>
      <c r="D38" s="67"/>
      <c r="E38" s="67"/>
      <c r="F38" s="64"/>
      <c r="G38" s="64"/>
    </row>
    <row r="39" spans="1:7" ht="15.75">
      <c r="A39" s="69" t="s">
        <v>327</v>
      </c>
      <c r="B39" s="67"/>
      <c r="C39" s="69" t="s">
        <v>328</v>
      </c>
      <c r="D39" s="67"/>
      <c r="E39" s="67"/>
      <c r="F39" s="64"/>
      <c r="G39" s="64"/>
    </row>
    <row r="40" spans="1:7">
      <c r="A40" s="64"/>
      <c r="B40" s="64"/>
      <c r="C40" s="64"/>
      <c r="D40" s="64"/>
      <c r="E40" s="64"/>
      <c r="F40" s="64"/>
      <c r="G40" s="64"/>
    </row>
    <row r="41" spans="1:7" ht="15.75">
      <c r="A41" s="67" t="s">
        <v>329</v>
      </c>
      <c r="B41" s="67"/>
      <c r="C41" s="70" t="s">
        <v>768</v>
      </c>
      <c r="D41" s="67"/>
      <c r="E41" s="67"/>
      <c r="F41" s="64"/>
      <c r="G41" s="64"/>
    </row>
    <row r="42" spans="1:7" ht="15.75">
      <c r="A42" s="67"/>
      <c r="B42" s="67"/>
      <c r="C42" s="70"/>
      <c r="D42" s="67"/>
      <c r="E42" s="67"/>
      <c r="F42" s="64"/>
      <c r="G42" s="64"/>
    </row>
    <row r="43" spans="1:7" ht="15.75">
      <c r="A43" s="69" t="s">
        <v>330</v>
      </c>
      <c r="B43" s="67"/>
      <c r="C43" s="69" t="s">
        <v>331</v>
      </c>
      <c r="D43" s="67"/>
      <c r="E43" s="67"/>
      <c r="F43" s="64"/>
      <c r="G43" s="64"/>
    </row>
    <row r="44" spans="1:7" ht="15.75">
      <c r="A44" s="67"/>
      <c r="B44" s="67"/>
      <c r="C44" s="67"/>
      <c r="D44" s="67"/>
      <c r="E44" s="67"/>
      <c r="F44" s="64"/>
      <c r="G44" s="64"/>
    </row>
    <row r="45" spans="1:7" ht="15.75">
      <c r="A45" s="69" t="s">
        <v>332</v>
      </c>
      <c r="B45" s="67"/>
      <c r="C45" s="69" t="s">
        <v>333</v>
      </c>
      <c r="D45" s="67"/>
      <c r="E45" s="67"/>
      <c r="F45" s="64"/>
      <c r="G45" s="64"/>
    </row>
    <row r="46" spans="1:7" ht="15.75">
      <c r="A46" s="67"/>
      <c r="B46" s="67"/>
      <c r="C46" s="67"/>
      <c r="D46" s="67"/>
      <c r="E46" s="67"/>
      <c r="F46" s="64"/>
      <c r="G46" s="64"/>
    </row>
    <row r="47" spans="1:7" ht="15.75">
      <c r="A47" s="67" t="s">
        <v>334</v>
      </c>
      <c r="B47" s="67"/>
      <c r="C47" s="70" t="s">
        <v>768</v>
      </c>
      <c r="D47" s="67"/>
      <c r="E47" s="67"/>
      <c r="F47" s="64"/>
      <c r="G47" s="64"/>
    </row>
    <row r="48" spans="1:7" ht="15.75">
      <c r="A48" s="67"/>
      <c r="B48" s="67"/>
      <c r="C48" s="67"/>
      <c r="D48" s="67"/>
      <c r="E48" s="67"/>
      <c r="F48" s="64"/>
      <c r="G48" s="64"/>
    </row>
    <row r="49" spans="1:7" ht="15.75">
      <c r="A49" s="72" t="s">
        <v>767</v>
      </c>
      <c r="B49" s="72"/>
      <c r="C49" s="72"/>
      <c r="D49" s="67"/>
      <c r="E49" s="67"/>
      <c r="F49" s="64"/>
      <c r="G49" s="64"/>
    </row>
  </sheetData>
  <mergeCells count="2">
    <mergeCell ref="C31:D31"/>
    <mergeCell ref="C28:G30"/>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L1583"/>
  <sheetViews>
    <sheetView showZeros="0" view="pageBreakPreview" topLeftCell="A587" zoomScaleNormal="100" zoomScaleSheetLayoutView="100" workbookViewId="0">
      <selection activeCell="C1" sqref="C1"/>
    </sheetView>
  </sheetViews>
  <sheetFormatPr defaultColWidth="9.140625" defaultRowHeight="12.75"/>
  <cols>
    <col min="1" max="1" width="3.28515625" style="1" customWidth="1"/>
    <col min="2" max="2" width="48.28515625" style="3" customWidth="1"/>
    <col min="3" max="3" width="9.85546875" style="379" customWidth="1"/>
    <col min="4" max="4" width="10.5703125" style="27" customWidth="1"/>
    <col min="5" max="5" width="11.28515625" style="28" customWidth="1"/>
    <col min="6" max="6" width="4" style="2" customWidth="1"/>
    <col min="7" max="7" width="13.85546875" style="2" customWidth="1"/>
    <col min="8" max="8" width="16.7109375" style="1" hidden="1" customWidth="1"/>
    <col min="9" max="9" width="3" style="1" hidden="1" customWidth="1"/>
    <col min="10" max="10" width="9.140625" style="1" hidden="1" customWidth="1"/>
    <col min="11" max="16384" width="9.140625" style="1"/>
  </cols>
  <sheetData>
    <row r="8" spans="2:9" ht="18">
      <c r="B8" s="494" t="s">
        <v>356</v>
      </c>
      <c r="C8" s="494"/>
      <c r="D8" s="494"/>
      <c r="E8" s="494"/>
      <c r="F8" s="494"/>
      <c r="G8" s="494"/>
      <c r="H8" s="494"/>
      <c r="I8" s="494"/>
    </row>
    <row r="9" spans="2:9" ht="7.5" customHeight="1">
      <c r="B9" s="80"/>
      <c r="C9" s="373"/>
      <c r="D9" s="81"/>
      <c r="E9" s="223"/>
      <c r="F9" s="82"/>
      <c r="G9" s="83"/>
      <c r="H9" s="83"/>
      <c r="I9" s="83"/>
    </row>
    <row r="10" spans="2:9" ht="18">
      <c r="B10" s="494" t="s">
        <v>360</v>
      </c>
      <c r="C10" s="494"/>
      <c r="D10" s="494"/>
      <c r="E10" s="494"/>
      <c r="F10" s="494"/>
      <c r="G10" s="494"/>
      <c r="H10" s="494"/>
      <c r="I10" s="494"/>
    </row>
    <row r="11" spans="2:9" ht="11.65" customHeight="1">
      <c r="B11" s="80"/>
      <c r="C11" s="373"/>
      <c r="D11" s="81"/>
      <c r="E11" s="223"/>
      <c r="F11" s="82"/>
      <c r="G11" s="83"/>
      <c r="H11" s="83"/>
      <c r="I11" s="83"/>
    </row>
    <row r="12" spans="2:9" ht="18">
      <c r="B12" s="494" t="s">
        <v>361</v>
      </c>
      <c r="C12" s="494"/>
      <c r="D12" s="494"/>
      <c r="E12" s="494"/>
      <c r="F12" s="494"/>
      <c r="G12" s="494"/>
      <c r="H12" s="494"/>
      <c r="I12" s="494"/>
    </row>
    <row r="13" spans="2:9" ht="7.5" customHeight="1">
      <c r="B13" s="80"/>
      <c r="C13" s="373"/>
      <c r="D13" s="81"/>
      <c r="E13" s="223"/>
      <c r="F13" s="82"/>
      <c r="G13" s="83"/>
      <c r="H13" s="83"/>
      <c r="I13" s="83"/>
    </row>
    <row r="14" spans="2:9" ht="18">
      <c r="B14" s="502" t="s">
        <v>362</v>
      </c>
      <c r="C14" s="502"/>
      <c r="D14" s="502"/>
      <c r="E14" s="502"/>
      <c r="F14" s="502"/>
      <c r="G14" s="502"/>
      <c r="H14" s="502"/>
      <c r="I14" s="502"/>
    </row>
    <row r="15" spans="2:9" ht="7.5" customHeight="1">
      <c r="B15" s="290"/>
      <c r="C15" s="374"/>
      <c r="D15" s="375"/>
      <c r="E15" s="292"/>
      <c r="F15" s="291"/>
      <c r="G15" s="291"/>
      <c r="H15" s="291"/>
      <c r="I15" s="291"/>
    </row>
    <row r="16" spans="2:9" ht="18">
      <c r="B16" s="502" t="s">
        <v>357</v>
      </c>
      <c r="C16" s="502"/>
      <c r="D16" s="502"/>
      <c r="E16" s="502"/>
      <c r="F16" s="502"/>
      <c r="G16" s="502"/>
      <c r="H16" s="502"/>
      <c r="I16" s="502"/>
    </row>
    <row r="21" spans="2:7">
      <c r="B21" s="1"/>
      <c r="C21" s="376"/>
      <c r="D21" s="47"/>
      <c r="E21" s="199"/>
      <c r="F21" s="4"/>
      <c r="G21" s="4"/>
    </row>
    <row r="22" spans="2:7">
      <c r="B22" s="1"/>
      <c r="C22" s="376"/>
      <c r="D22" s="47"/>
      <c r="E22" s="199"/>
      <c r="F22" s="4"/>
      <c r="G22" s="4"/>
    </row>
    <row r="23" spans="2:7" ht="18">
      <c r="B23" s="195" t="s">
        <v>358</v>
      </c>
      <c r="C23" s="376"/>
      <c r="D23" s="47"/>
      <c r="E23" s="199"/>
      <c r="F23" s="4"/>
      <c r="G23" s="4"/>
    </row>
    <row r="24" spans="2:7">
      <c r="B24" s="1"/>
      <c r="C24" s="376"/>
      <c r="D24" s="47"/>
      <c r="E24" s="199"/>
      <c r="F24" s="4"/>
      <c r="G24" s="4"/>
    </row>
    <row r="25" spans="2:7" ht="18">
      <c r="B25" s="5" t="s">
        <v>200</v>
      </c>
      <c r="C25" s="376"/>
      <c r="D25" s="47"/>
      <c r="E25" s="199"/>
      <c r="F25" s="4"/>
      <c r="G25" s="4"/>
    </row>
    <row r="26" spans="2:7">
      <c r="B26" s="1"/>
      <c r="C26" s="376"/>
      <c r="D26" s="47"/>
      <c r="E26" s="199"/>
      <c r="F26" s="4"/>
      <c r="G26" s="4"/>
    </row>
    <row r="27" spans="2:7" ht="15.75">
      <c r="B27" s="6" t="s">
        <v>201</v>
      </c>
      <c r="C27" s="376"/>
      <c r="D27" s="47"/>
      <c r="E27" s="199"/>
      <c r="F27" s="4"/>
      <c r="G27" s="4"/>
    </row>
    <row r="28" spans="2:7" ht="15.75">
      <c r="B28" s="6"/>
      <c r="C28" s="376"/>
      <c r="D28" s="47"/>
      <c r="E28" s="199"/>
      <c r="F28" s="4"/>
      <c r="G28" s="4"/>
    </row>
    <row r="29" spans="2:7">
      <c r="B29" s="499" t="s">
        <v>202</v>
      </c>
      <c r="C29" s="499"/>
      <c r="D29" s="499"/>
      <c r="E29" s="499"/>
      <c r="F29" s="499"/>
      <c r="G29" s="499"/>
    </row>
    <row r="30" spans="2:7">
      <c r="B30" s="495" t="s">
        <v>203</v>
      </c>
      <c r="C30" s="495"/>
      <c r="D30" s="495"/>
      <c r="E30" s="495"/>
      <c r="F30" s="495"/>
      <c r="G30" s="495"/>
    </row>
    <row r="31" spans="2:7">
      <c r="B31" s="495" t="s">
        <v>204</v>
      </c>
      <c r="C31" s="495"/>
      <c r="D31" s="495"/>
      <c r="E31" s="495"/>
      <c r="F31" s="495"/>
      <c r="G31" s="495"/>
    </row>
    <row r="32" spans="2:7">
      <c r="B32" s="495" t="s">
        <v>205</v>
      </c>
      <c r="C32" s="495"/>
      <c r="D32" s="495"/>
      <c r="E32" s="495"/>
      <c r="F32" s="495"/>
      <c r="G32" s="495"/>
    </row>
    <row r="33" spans="2:7">
      <c r="B33" s="495" t="s">
        <v>206</v>
      </c>
      <c r="C33" s="495"/>
      <c r="D33" s="495"/>
      <c r="E33" s="495"/>
      <c r="F33" s="495"/>
      <c r="G33" s="495"/>
    </row>
    <row r="34" spans="2:7" ht="56.25" customHeight="1">
      <c r="B34" s="498" t="s">
        <v>207</v>
      </c>
      <c r="C34" s="498"/>
      <c r="D34" s="498"/>
      <c r="E34" s="498"/>
      <c r="F34" s="498"/>
      <c r="G34" s="498"/>
    </row>
    <row r="35" spans="2:7">
      <c r="B35" s="1"/>
      <c r="C35" s="376"/>
      <c r="D35" s="47"/>
      <c r="E35" s="199"/>
      <c r="F35" s="4"/>
      <c r="G35" s="4"/>
    </row>
    <row r="36" spans="2:7" ht="15.75">
      <c r="B36" s="6" t="s">
        <v>208</v>
      </c>
      <c r="C36" s="376"/>
      <c r="D36" s="47"/>
      <c r="E36" s="199"/>
      <c r="F36" s="4"/>
      <c r="G36" s="4"/>
    </row>
    <row r="37" spans="2:7" ht="15.75">
      <c r="B37" s="6"/>
      <c r="C37" s="376"/>
      <c r="D37" s="47"/>
      <c r="E37" s="199"/>
      <c r="F37" s="4"/>
      <c r="G37" s="4"/>
    </row>
    <row r="38" spans="2:7">
      <c r="B38" s="495" t="s">
        <v>209</v>
      </c>
      <c r="C38" s="495"/>
      <c r="D38" s="495"/>
      <c r="E38" s="495"/>
      <c r="F38" s="495"/>
      <c r="G38" s="495"/>
    </row>
    <row r="39" spans="2:7">
      <c r="B39" s="495" t="s">
        <v>210</v>
      </c>
      <c r="C39" s="495"/>
      <c r="D39" s="495"/>
      <c r="E39" s="495"/>
      <c r="F39" s="495"/>
      <c r="G39" s="495"/>
    </row>
    <row r="40" spans="2:7">
      <c r="B40" s="495" t="s">
        <v>211</v>
      </c>
      <c r="C40" s="495"/>
      <c r="D40" s="495"/>
      <c r="E40" s="495"/>
      <c r="F40" s="495"/>
      <c r="G40" s="495"/>
    </row>
    <row r="41" spans="2:7">
      <c r="B41" s="495" t="s">
        <v>212</v>
      </c>
      <c r="C41" s="495"/>
      <c r="D41" s="495"/>
      <c r="E41" s="495"/>
      <c r="F41" s="495"/>
      <c r="G41" s="495"/>
    </row>
    <row r="42" spans="2:7">
      <c r="B42" s="495" t="s">
        <v>213</v>
      </c>
      <c r="C42" s="495"/>
      <c r="D42" s="495"/>
      <c r="E42" s="495"/>
      <c r="F42" s="495"/>
      <c r="G42" s="495"/>
    </row>
    <row r="43" spans="2:7">
      <c r="B43" s="1" t="s">
        <v>214</v>
      </c>
      <c r="C43" s="376"/>
      <c r="D43" s="47"/>
      <c r="E43" s="199"/>
      <c r="F43" s="4"/>
      <c r="G43" s="4"/>
    </row>
    <row r="44" spans="2:7">
      <c r="B44" s="1"/>
      <c r="C44" s="376"/>
      <c r="D44" s="47"/>
      <c r="E44" s="199"/>
      <c r="F44" s="4"/>
      <c r="G44" s="4"/>
    </row>
    <row r="45" spans="2:7" ht="15.75">
      <c r="B45" s="6" t="s">
        <v>215</v>
      </c>
      <c r="C45" s="376"/>
      <c r="D45" s="47"/>
      <c r="E45" s="199"/>
      <c r="F45" s="4"/>
      <c r="G45" s="4"/>
    </row>
    <row r="46" spans="2:7">
      <c r="B46" s="499"/>
      <c r="C46" s="499"/>
      <c r="D46" s="499"/>
      <c r="E46" s="499"/>
      <c r="F46" s="499"/>
      <c r="G46" s="499"/>
    </row>
    <row r="47" spans="2:7" ht="12.95" customHeight="1">
      <c r="B47" s="497" t="s">
        <v>216</v>
      </c>
      <c r="C47" s="497"/>
      <c r="D47" s="497"/>
      <c r="E47" s="497"/>
      <c r="F47" s="497"/>
      <c r="G47" s="497"/>
    </row>
    <row r="48" spans="2:7" ht="67.900000000000006" customHeight="1">
      <c r="B48" s="498" t="s">
        <v>217</v>
      </c>
      <c r="C48" s="498"/>
      <c r="D48" s="498"/>
      <c r="E48" s="498"/>
      <c r="F48" s="498"/>
      <c r="G48" s="498"/>
    </row>
    <row r="49" spans="2:9">
      <c r="B49" s="1"/>
      <c r="C49" s="376"/>
      <c r="D49" s="47"/>
      <c r="E49" s="199"/>
      <c r="F49" s="4"/>
      <c r="G49" s="4"/>
    </row>
    <row r="50" spans="2:9" ht="15.75">
      <c r="B50" s="6" t="s">
        <v>218</v>
      </c>
      <c r="C50" s="376"/>
      <c r="D50" s="47"/>
      <c r="E50" s="199"/>
      <c r="F50" s="4"/>
      <c r="G50" s="4"/>
    </row>
    <row r="51" spans="2:9">
      <c r="B51" s="1"/>
      <c r="C51" s="376"/>
      <c r="D51" s="47"/>
      <c r="E51" s="199"/>
      <c r="F51" s="4"/>
      <c r="G51" s="4"/>
    </row>
    <row r="52" spans="2:9" ht="52.5" customHeight="1">
      <c r="B52" s="498" t="s">
        <v>219</v>
      </c>
      <c r="C52" s="498"/>
      <c r="D52" s="498"/>
      <c r="E52" s="498"/>
      <c r="F52" s="498"/>
      <c r="G52" s="498"/>
    </row>
    <row r="53" spans="2:9" ht="80.099999999999994" customHeight="1">
      <c r="B53" s="498" t="s">
        <v>220</v>
      </c>
      <c r="C53" s="498"/>
      <c r="D53" s="498"/>
      <c r="E53" s="498"/>
      <c r="F53" s="498"/>
      <c r="G53" s="498"/>
    </row>
    <row r="54" spans="2:9">
      <c r="B54" s="235"/>
      <c r="C54" s="377"/>
      <c r="D54" s="377"/>
      <c r="E54" s="235"/>
      <c r="F54" s="235"/>
      <c r="G54" s="235"/>
    </row>
    <row r="55" spans="2:9" ht="18">
      <c r="B55" s="198" t="s">
        <v>358</v>
      </c>
      <c r="C55" s="377"/>
      <c r="D55" s="377"/>
      <c r="E55" s="235"/>
      <c r="F55" s="235"/>
      <c r="G55" s="235"/>
    </row>
    <row r="56" spans="2:9">
      <c r="B56" s="78"/>
      <c r="C56" s="378"/>
      <c r="D56" s="377"/>
      <c r="E56" s="224"/>
      <c r="F56" s="78"/>
      <c r="G56" s="221"/>
    </row>
    <row r="57" spans="2:9" ht="18">
      <c r="B57" s="84" t="s">
        <v>265</v>
      </c>
      <c r="C57" s="378"/>
      <c r="D57" s="377"/>
      <c r="E57" s="224"/>
      <c r="F57" s="78"/>
      <c r="G57" s="221"/>
    </row>
    <row r="58" spans="2:9" ht="18">
      <c r="B58" s="85" t="s">
        <v>771</v>
      </c>
      <c r="C58" s="378"/>
      <c r="D58" s="377"/>
      <c r="E58" s="224"/>
      <c r="F58" s="78"/>
      <c r="G58" s="221"/>
    </row>
    <row r="59" spans="2:9">
      <c r="B59" s="78"/>
      <c r="C59" s="378"/>
      <c r="D59" s="377"/>
      <c r="E59" s="224"/>
      <c r="F59" s="78"/>
      <c r="G59" s="221"/>
    </row>
    <row r="60" spans="2:9" s="10" customFormat="1" ht="15.75">
      <c r="B60" s="7" t="s">
        <v>45</v>
      </c>
      <c r="C60" s="379"/>
      <c r="D60" s="27"/>
      <c r="E60" s="28"/>
      <c r="F60" s="2"/>
      <c r="G60" s="2"/>
      <c r="H60" s="8" t="s">
        <v>221</v>
      </c>
      <c r="I60" s="9">
        <v>4</v>
      </c>
    </row>
    <row r="61" spans="2:9" s="10" customFormat="1" ht="13.5" thickBot="1">
      <c r="B61" s="3"/>
      <c r="C61" s="379"/>
      <c r="D61" s="27"/>
      <c r="E61" s="28"/>
      <c r="F61" s="2"/>
      <c r="G61" s="2"/>
      <c r="H61" s="11" t="s">
        <v>230</v>
      </c>
      <c r="I61" s="12">
        <v>3</v>
      </c>
    </row>
    <row r="62" spans="2:9" s="10" customFormat="1" ht="13.5" thickBot="1">
      <c r="B62" s="3" t="s">
        <v>46</v>
      </c>
      <c r="C62" s="379"/>
      <c r="D62" s="27"/>
      <c r="E62" s="28"/>
      <c r="F62" s="2"/>
      <c r="G62" s="2"/>
      <c r="H62" s="13" t="s">
        <v>257</v>
      </c>
      <c r="I62" s="14">
        <v>1</v>
      </c>
    </row>
    <row r="63" spans="2:9" s="10" customFormat="1">
      <c r="B63" s="3" t="s">
        <v>47</v>
      </c>
      <c r="C63" s="379"/>
      <c r="D63" s="27"/>
      <c r="E63" s="28"/>
      <c r="F63" s="2"/>
      <c r="G63" s="2"/>
    </row>
    <row r="64" spans="2:9" s="10" customFormat="1">
      <c r="B64" s="3" t="s">
        <v>48</v>
      </c>
      <c r="C64" s="379"/>
      <c r="D64" s="27"/>
      <c r="E64" s="28"/>
      <c r="F64" s="2"/>
      <c r="G64" s="2"/>
    </row>
    <row r="65" spans="2:7" s="10" customFormat="1">
      <c r="B65" s="3" t="s">
        <v>49</v>
      </c>
      <c r="C65" s="379"/>
      <c r="D65" s="27"/>
      <c r="E65" s="28"/>
      <c r="F65" s="2"/>
      <c r="G65" s="2"/>
    </row>
    <row r="66" spans="2:7" s="10" customFormat="1">
      <c r="B66" s="15" t="s">
        <v>240</v>
      </c>
      <c r="C66" s="380">
        <v>71.66</v>
      </c>
      <c r="D66" s="27"/>
      <c r="E66" s="200">
        <v>0</v>
      </c>
      <c r="F66" s="2"/>
      <c r="G66" s="16">
        <f>C66*E66</f>
        <v>0</v>
      </c>
    </row>
    <row r="67" spans="2:7" s="10" customFormat="1">
      <c r="B67" s="52" t="s">
        <v>631</v>
      </c>
      <c r="C67" s="380">
        <f>8.25</f>
        <v>8.25</v>
      </c>
      <c r="D67" s="27"/>
      <c r="E67" s="200">
        <v>0</v>
      </c>
      <c r="F67" s="2"/>
      <c r="G67" s="16">
        <f>C67*E67</f>
        <v>0</v>
      </c>
    </row>
    <row r="68" spans="2:7" s="10" customFormat="1">
      <c r="B68" s="17" t="s">
        <v>228</v>
      </c>
      <c r="C68" s="379">
        <f>SUM(C66:C67)</f>
        <v>79.91</v>
      </c>
      <c r="D68" s="27"/>
      <c r="E68" s="28"/>
      <c r="F68" s="2"/>
      <c r="G68" s="2"/>
    </row>
    <row r="69" spans="2:7" s="10" customFormat="1">
      <c r="B69" s="3"/>
      <c r="C69" s="379"/>
      <c r="D69" s="27"/>
      <c r="E69" s="28"/>
      <c r="F69" s="2"/>
      <c r="G69" s="2"/>
    </row>
    <row r="70" spans="2:7" s="10" customFormat="1">
      <c r="B70" s="48" t="s">
        <v>235</v>
      </c>
      <c r="C70" s="379"/>
      <c r="D70" s="27"/>
      <c r="E70" s="28"/>
      <c r="F70" s="2"/>
      <c r="G70" s="2"/>
    </row>
    <row r="71" spans="2:7" s="10" customFormat="1" ht="25.5">
      <c r="B71" s="54" t="s">
        <v>312</v>
      </c>
      <c r="C71" s="379"/>
      <c r="D71" s="27"/>
      <c r="E71" s="28"/>
      <c r="F71" s="2"/>
      <c r="G71" s="2"/>
    </row>
    <row r="72" spans="2:7">
      <c r="B72" s="15" t="s">
        <v>239</v>
      </c>
      <c r="C72" s="379">
        <f>C68</f>
        <v>79.91</v>
      </c>
      <c r="E72" s="200">
        <v>0</v>
      </c>
      <c r="G72" s="16">
        <f>C72*E72</f>
        <v>0</v>
      </c>
    </row>
    <row r="73" spans="2:7" hidden="1">
      <c r="B73" s="15"/>
    </row>
    <row r="74" spans="2:7" ht="81" hidden="1" customHeight="1">
      <c r="B74" s="54" t="s">
        <v>297</v>
      </c>
      <c r="C74" s="381"/>
      <c r="D74" s="382"/>
      <c r="E74" s="201"/>
      <c r="F74" s="55"/>
      <c r="G74" s="213"/>
    </row>
    <row r="75" spans="2:7" hidden="1">
      <c r="B75" s="52" t="s">
        <v>298</v>
      </c>
      <c r="C75" s="383">
        <v>0</v>
      </c>
      <c r="D75" s="114"/>
      <c r="E75" s="202">
        <v>25</v>
      </c>
      <c r="F75" s="53"/>
      <c r="G75" s="56">
        <f>C75*E75</f>
        <v>0</v>
      </c>
    </row>
    <row r="76" spans="2:7" hidden="1">
      <c r="B76" s="52" t="s">
        <v>310</v>
      </c>
      <c r="C76" s="383">
        <v>0</v>
      </c>
      <c r="D76" s="114"/>
      <c r="E76" s="202">
        <v>25</v>
      </c>
      <c r="F76" s="53"/>
      <c r="G76" s="56">
        <f>C76*E76</f>
        <v>0</v>
      </c>
    </row>
    <row r="77" spans="2:7" hidden="1">
      <c r="B77" s="52" t="s">
        <v>299</v>
      </c>
      <c r="C77" s="383">
        <v>0</v>
      </c>
      <c r="D77" s="114"/>
      <c r="E77" s="202">
        <v>25</v>
      </c>
      <c r="F77" s="53"/>
      <c r="G77" s="56">
        <f>C77*E77</f>
        <v>0</v>
      </c>
    </row>
    <row r="78" spans="2:7" hidden="1">
      <c r="B78" s="15"/>
    </row>
    <row r="79" spans="2:7" hidden="1">
      <c r="B79" s="48" t="s">
        <v>294</v>
      </c>
    </row>
    <row r="80" spans="2:7" hidden="1">
      <c r="B80" s="3" t="s">
        <v>255</v>
      </c>
    </row>
    <row r="81" spans="2:7" hidden="1">
      <c r="B81" s="3" t="s">
        <v>256</v>
      </c>
    </row>
    <row r="82" spans="2:7" hidden="1">
      <c r="B82" s="48" t="s">
        <v>290</v>
      </c>
    </row>
    <row r="83" spans="2:7" hidden="1">
      <c r="B83" s="48" t="s">
        <v>289</v>
      </c>
    </row>
    <row r="84" spans="2:7" hidden="1">
      <c r="B84" s="3" t="s">
        <v>241</v>
      </c>
    </row>
    <row r="85" spans="2:7" hidden="1">
      <c r="B85" s="3" t="s">
        <v>242</v>
      </c>
    </row>
    <row r="86" spans="2:7" hidden="1">
      <c r="B86" s="15" t="s">
        <v>43</v>
      </c>
      <c r="C86" s="379">
        <v>0</v>
      </c>
      <c r="E86" s="200">
        <v>15</v>
      </c>
      <c r="G86" s="16">
        <f>C86*E86</f>
        <v>0</v>
      </c>
    </row>
    <row r="88" spans="2:7">
      <c r="B88" s="48" t="s">
        <v>336</v>
      </c>
      <c r="D88" s="384"/>
      <c r="E88" s="203"/>
      <c r="F88" s="19"/>
      <c r="G88" s="19"/>
    </row>
    <row r="89" spans="2:7">
      <c r="B89" s="3" t="s">
        <v>164</v>
      </c>
      <c r="D89" s="384"/>
      <c r="E89" s="203"/>
      <c r="F89" s="19"/>
      <c r="G89" s="19"/>
    </row>
    <row r="90" spans="2:7">
      <c r="B90" s="3" t="s">
        <v>178</v>
      </c>
      <c r="D90" s="384"/>
      <c r="E90" s="203"/>
      <c r="F90" s="19"/>
      <c r="G90" s="19"/>
    </row>
    <row r="91" spans="2:7">
      <c r="B91" s="3" t="s">
        <v>165</v>
      </c>
      <c r="D91" s="384"/>
      <c r="E91" s="203"/>
      <c r="F91" s="19"/>
      <c r="G91" s="19"/>
    </row>
    <row r="92" spans="2:7">
      <c r="B92" s="3" t="s">
        <v>166</v>
      </c>
      <c r="D92" s="384"/>
      <c r="E92" s="203"/>
      <c r="F92" s="19"/>
      <c r="G92" s="19"/>
    </row>
    <row r="93" spans="2:7">
      <c r="B93" s="3" t="s">
        <v>167</v>
      </c>
      <c r="D93" s="384"/>
      <c r="E93" s="203"/>
      <c r="F93" s="19"/>
      <c r="G93" s="19"/>
    </row>
    <row r="94" spans="2:7">
      <c r="B94" s="3" t="s">
        <v>176</v>
      </c>
      <c r="D94" s="384"/>
      <c r="E94" s="203"/>
      <c r="F94" s="19"/>
      <c r="G94" s="19"/>
    </row>
    <row r="95" spans="2:7">
      <c r="B95" s="3" t="s">
        <v>168</v>
      </c>
      <c r="D95" s="384"/>
      <c r="E95" s="203"/>
      <c r="F95" s="19"/>
      <c r="G95" s="19"/>
    </row>
    <row r="96" spans="2:7">
      <c r="B96" s="3" t="s">
        <v>177</v>
      </c>
      <c r="D96" s="384"/>
      <c r="E96" s="203"/>
      <c r="F96" s="19"/>
      <c r="G96" s="19"/>
    </row>
    <row r="97" spans="2:7">
      <c r="B97" s="15" t="s">
        <v>50</v>
      </c>
      <c r="C97" s="379">
        <v>1</v>
      </c>
      <c r="D97" s="384"/>
      <c r="E97" s="200">
        <v>0</v>
      </c>
      <c r="F97" s="19"/>
      <c r="G97" s="16">
        <f>C97*E97</f>
        <v>0</v>
      </c>
    </row>
    <row r="98" spans="2:7">
      <c r="B98" s="20"/>
      <c r="C98" s="385"/>
      <c r="D98" s="384"/>
      <c r="E98" s="203"/>
      <c r="F98" s="19"/>
      <c r="G98" s="19"/>
    </row>
    <row r="99" spans="2:7" hidden="1">
      <c r="B99" s="48" t="s">
        <v>295</v>
      </c>
      <c r="D99" s="384"/>
      <c r="E99" s="203"/>
      <c r="F99" s="19"/>
      <c r="G99" s="19"/>
    </row>
    <row r="100" spans="2:7" hidden="1">
      <c r="B100" s="3" t="s">
        <v>169</v>
      </c>
      <c r="D100" s="384"/>
      <c r="E100" s="203"/>
      <c r="F100" s="19"/>
      <c r="G100" s="19"/>
    </row>
    <row r="101" spans="2:7" hidden="1">
      <c r="B101" s="3" t="s">
        <v>170</v>
      </c>
      <c r="D101" s="384"/>
      <c r="E101" s="203"/>
      <c r="F101" s="19"/>
      <c r="G101" s="19"/>
    </row>
    <row r="102" spans="2:7" hidden="1">
      <c r="B102" s="3" t="s">
        <v>171</v>
      </c>
      <c r="D102" s="384"/>
      <c r="E102" s="203"/>
      <c r="F102" s="19"/>
      <c r="G102" s="19"/>
    </row>
    <row r="103" spans="2:7" hidden="1">
      <c r="B103" s="3" t="s">
        <v>222</v>
      </c>
      <c r="D103" s="384"/>
      <c r="E103" s="203"/>
      <c r="F103" s="19"/>
      <c r="G103" s="19"/>
    </row>
    <row r="104" spans="2:7" hidden="1">
      <c r="B104" s="15" t="s">
        <v>50</v>
      </c>
      <c r="C104" s="379">
        <v>0</v>
      </c>
      <c r="D104" s="384"/>
      <c r="E104" s="200">
        <v>0</v>
      </c>
      <c r="F104" s="19"/>
      <c r="G104" s="16">
        <f>C104*E104</f>
        <v>0</v>
      </c>
    </row>
    <row r="105" spans="2:7" hidden="1">
      <c r="B105" s="18"/>
      <c r="C105" s="385"/>
      <c r="D105" s="384"/>
      <c r="E105" s="203"/>
      <c r="F105" s="19"/>
      <c r="G105" s="19"/>
    </row>
    <row r="106" spans="2:7" ht="15.75">
      <c r="B106" s="21" t="s">
        <v>45</v>
      </c>
      <c r="C106" s="386"/>
      <c r="D106" s="387"/>
      <c r="E106" s="23" t="s">
        <v>22</v>
      </c>
      <c r="F106" s="24"/>
      <c r="G106" s="214">
        <f>SUM(G60:G105)</f>
        <v>0</v>
      </c>
    </row>
    <row r="107" spans="2:7" ht="7.5" customHeight="1">
      <c r="B107" s="7"/>
      <c r="E107" s="25"/>
      <c r="F107" s="26"/>
      <c r="G107" s="45"/>
    </row>
    <row r="108" spans="2:7" ht="15.75">
      <c r="B108" s="7" t="s">
        <v>25</v>
      </c>
    </row>
    <row r="109" spans="2:7" ht="13.9" customHeight="1"/>
    <row r="110" spans="2:7">
      <c r="B110" s="3" t="s">
        <v>223</v>
      </c>
    </row>
    <row r="111" spans="2:7">
      <c r="B111" s="3" t="s">
        <v>250</v>
      </c>
    </row>
    <row r="112" spans="2:7">
      <c r="B112" s="48" t="s">
        <v>274</v>
      </c>
    </row>
    <row r="113" spans="2:7">
      <c r="B113" s="48" t="s">
        <v>275</v>
      </c>
    </row>
    <row r="114" spans="2:7">
      <c r="B114" s="3" t="s">
        <v>224</v>
      </c>
      <c r="D114" s="384"/>
      <c r="E114" s="203"/>
      <c r="F114" s="19"/>
      <c r="G114" s="19"/>
    </row>
    <row r="115" spans="2:7">
      <c r="B115" s="48" t="s">
        <v>291</v>
      </c>
    </row>
    <row r="116" spans="2:7">
      <c r="B116" s="3" t="s">
        <v>51</v>
      </c>
    </row>
    <row r="117" spans="2:7">
      <c r="B117" s="3" t="s">
        <v>52</v>
      </c>
    </row>
    <row r="118" spans="2:7">
      <c r="B118" s="3" t="s">
        <v>53</v>
      </c>
    </row>
    <row r="119" spans="2:7">
      <c r="B119" s="3" t="s">
        <v>225</v>
      </c>
    </row>
    <row r="120" spans="2:7">
      <c r="B120" s="3" t="s">
        <v>226</v>
      </c>
    </row>
    <row r="121" spans="2:7">
      <c r="B121" s="3" t="s">
        <v>193</v>
      </c>
    </row>
    <row r="122" spans="2:7">
      <c r="B122" s="52" t="s">
        <v>292</v>
      </c>
      <c r="C122" s="379">
        <v>70.290000000000006</v>
      </c>
      <c r="E122" s="200">
        <v>0</v>
      </c>
      <c r="G122" s="16">
        <f>C122*E122</f>
        <v>0</v>
      </c>
    </row>
    <row r="123" spans="2:7">
      <c r="B123" s="52" t="s">
        <v>293</v>
      </c>
      <c r="C123" s="380">
        <v>1.43</v>
      </c>
      <c r="E123" s="200">
        <v>0</v>
      </c>
      <c r="G123" s="16">
        <f>C123*E123</f>
        <v>0</v>
      </c>
    </row>
    <row r="124" spans="2:7">
      <c r="B124" s="15" t="s">
        <v>23</v>
      </c>
      <c r="C124" s="379">
        <f>37.15+34.58</f>
        <v>71.72999999999999</v>
      </c>
    </row>
    <row r="126" spans="2:7">
      <c r="B126" s="3" t="s">
        <v>54</v>
      </c>
    </row>
    <row r="127" spans="2:7">
      <c r="B127" s="3" t="s">
        <v>55</v>
      </c>
    </row>
    <row r="128" spans="2:7">
      <c r="B128" s="3" t="s">
        <v>231</v>
      </c>
    </row>
    <row r="129" spans="2:7">
      <c r="B129" s="3" t="s">
        <v>56</v>
      </c>
    </row>
    <row r="130" spans="2:7">
      <c r="B130" s="3" t="s">
        <v>194</v>
      </c>
    </row>
    <row r="131" spans="2:7">
      <c r="B131" s="15" t="s">
        <v>24</v>
      </c>
      <c r="C131" s="379">
        <f>2*1.5</f>
        <v>3</v>
      </c>
      <c r="E131" s="200">
        <v>0</v>
      </c>
      <c r="G131" s="16">
        <f>C131*E131</f>
        <v>0</v>
      </c>
    </row>
    <row r="133" spans="2:7">
      <c r="B133" s="3" t="s">
        <v>57</v>
      </c>
    </row>
    <row r="134" spans="2:7">
      <c r="B134" s="3" t="s">
        <v>58</v>
      </c>
    </row>
    <row r="135" spans="2:7">
      <c r="B135" s="3" t="s">
        <v>59</v>
      </c>
    </row>
    <row r="136" spans="2:7">
      <c r="B136" s="3" t="s">
        <v>60</v>
      </c>
    </row>
    <row r="137" spans="2:7">
      <c r="B137" s="3" t="s">
        <v>61</v>
      </c>
    </row>
    <row r="138" spans="2:7">
      <c r="B138" s="3" t="s">
        <v>62</v>
      </c>
    </row>
    <row r="139" spans="2:7">
      <c r="B139" s="3" t="s">
        <v>63</v>
      </c>
    </row>
    <row r="140" spans="2:7">
      <c r="B140" s="15" t="s">
        <v>21</v>
      </c>
      <c r="C140" s="379">
        <f>23.84+24.11</f>
        <v>47.95</v>
      </c>
      <c r="D140" s="379"/>
      <c r="E140" s="200">
        <v>0</v>
      </c>
      <c r="G140" s="16">
        <f>C140*E140</f>
        <v>0</v>
      </c>
    </row>
    <row r="141" spans="2:7" ht="11.25" customHeight="1"/>
    <row r="142" spans="2:7">
      <c r="B142" s="3" t="s">
        <v>64</v>
      </c>
    </row>
    <row r="143" spans="2:7">
      <c r="B143" s="3" t="s">
        <v>65</v>
      </c>
    </row>
    <row r="144" spans="2:7">
      <c r="B144" s="15" t="s">
        <v>24</v>
      </c>
      <c r="C144" s="379">
        <f>2.39+2.42</f>
        <v>4.8100000000000005</v>
      </c>
      <c r="E144" s="200">
        <v>0</v>
      </c>
      <c r="G144" s="16">
        <f>C144*E144</f>
        <v>0</v>
      </c>
    </row>
    <row r="146" spans="2:7">
      <c r="B146" s="29" t="s">
        <v>66</v>
      </c>
    </row>
    <row r="147" spans="2:7">
      <c r="B147" s="29" t="s">
        <v>67</v>
      </c>
    </row>
    <row r="148" spans="2:7">
      <c r="B148" s="29" t="s">
        <v>68</v>
      </c>
    </row>
    <row r="149" spans="2:7">
      <c r="B149" s="29" t="s">
        <v>69</v>
      </c>
    </row>
    <row r="150" spans="2:7">
      <c r="B150" s="29" t="s">
        <v>70</v>
      </c>
    </row>
    <row r="151" spans="2:7">
      <c r="B151" s="29" t="s">
        <v>71</v>
      </c>
    </row>
    <row r="152" spans="2:7">
      <c r="B152" s="29" t="s">
        <v>195</v>
      </c>
    </row>
    <row r="153" spans="2:7">
      <c r="B153" s="29" t="s">
        <v>72</v>
      </c>
    </row>
    <row r="154" spans="2:7">
      <c r="B154" s="29" t="s">
        <v>73</v>
      </c>
    </row>
    <row r="155" spans="2:7">
      <c r="B155" s="29" t="s">
        <v>74</v>
      </c>
    </row>
    <row r="156" spans="2:7">
      <c r="B156" s="29" t="s">
        <v>75</v>
      </c>
    </row>
    <row r="157" spans="2:7">
      <c r="B157" s="29" t="s">
        <v>249</v>
      </c>
    </row>
    <row r="158" spans="2:7">
      <c r="B158" s="15" t="s">
        <v>24</v>
      </c>
      <c r="C158" s="379">
        <f>7.49+7.73</f>
        <v>15.22</v>
      </c>
      <c r="E158" s="200">
        <v>0</v>
      </c>
      <c r="G158" s="16">
        <f>C158*E158</f>
        <v>0</v>
      </c>
    </row>
    <row r="160" spans="2:7">
      <c r="B160" s="48" t="s">
        <v>277</v>
      </c>
    </row>
    <row r="161" spans="2:7">
      <c r="B161" s="48" t="s">
        <v>266</v>
      </c>
    </row>
    <row r="162" spans="2:7">
      <c r="B162" s="3" t="s">
        <v>76</v>
      </c>
    </row>
    <row r="163" spans="2:7">
      <c r="B163" s="3" t="s">
        <v>196</v>
      </c>
    </row>
    <row r="164" spans="2:7">
      <c r="B164" s="48" t="s">
        <v>267</v>
      </c>
    </row>
    <row r="165" spans="2:7">
      <c r="B165" s="3" t="s">
        <v>77</v>
      </c>
    </row>
    <row r="166" spans="2:7">
      <c r="B166" s="3" t="s">
        <v>78</v>
      </c>
    </row>
    <row r="167" spans="2:7">
      <c r="B167" s="3" t="s">
        <v>79</v>
      </c>
    </row>
    <row r="168" spans="2:7">
      <c r="B168" s="15" t="s">
        <v>24</v>
      </c>
      <c r="C168" s="379">
        <f>20.19+21.01</f>
        <v>41.2</v>
      </c>
      <c r="E168" s="200">
        <v>0</v>
      </c>
      <c r="G168" s="16">
        <f>C168*E168</f>
        <v>0</v>
      </c>
    </row>
    <row r="169" spans="2:7">
      <c r="B169" s="15"/>
    </row>
    <row r="170" spans="2:7" ht="38.25">
      <c r="B170" s="63" t="s">
        <v>315</v>
      </c>
      <c r="C170" s="383"/>
      <c r="D170" s="114"/>
      <c r="E170" s="75"/>
      <c r="F170" s="53"/>
      <c r="G170" s="53"/>
    </row>
    <row r="171" spans="2:7" ht="76.5">
      <c r="B171" s="63" t="s">
        <v>313</v>
      </c>
      <c r="C171" s="383"/>
      <c r="D171" s="114"/>
      <c r="E171" s="75"/>
      <c r="F171" s="53"/>
      <c r="G171" s="53"/>
    </row>
    <row r="172" spans="2:7" ht="63.75">
      <c r="B172" s="63" t="s">
        <v>314</v>
      </c>
      <c r="C172" s="383"/>
      <c r="D172" s="114"/>
      <c r="E172" s="75"/>
      <c r="F172" s="53"/>
      <c r="G172" s="53"/>
    </row>
    <row r="173" spans="2:7">
      <c r="B173" s="60" t="s">
        <v>24</v>
      </c>
      <c r="C173" s="383">
        <f>C131</f>
        <v>3</v>
      </c>
      <c r="D173" s="114"/>
      <c r="E173" s="171">
        <v>0</v>
      </c>
      <c r="F173" s="53"/>
      <c r="G173" s="61">
        <f>C173*E173</f>
        <v>0</v>
      </c>
    </row>
    <row r="175" spans="2:7">
      <c r="B175" s="48" t="s">
        <v>316</v>
      </c>
    </row>
    <row r="176" spans="2:7">
      <c r="B176" s="3" t="s">
        <v>80</v>
      </c>
    </row>
    <row r="177" spans="2:7">
      <c r="B177" s="3" t="s">
        <v>268</v>
      </c>
    </row>
    <row r="178" spans="2:7">
      <c r="B178" s="48" t="s">
        <v>276</v>
      </c>
    </row>
    <row r="179" spans="2:7">
      <c r="B179" s="3" t="s">
        <v>81</v>
      </c>
    </row>
    <row r="180" spans="2:7">
      <c r="B180" s="3" t="s">
        <v>82</v>
      </c>
    </row>
    <row r="181" spans="2:7">
      <c r="B181" s="3" t="s">
        <v>83</v>
      </c>
    </row>
    <row r="182" spans="2:7">
      <c r="B182" s="3" t="s">
        <v>84</v>
      </c>
    </row>
    <row r="183" spans="2:7">
      <c r="B183" s="3" t="s">
        <v>79</v>
      </c>
    </row>
    <row r="184" spans="2:7">
      <c r="B184" s="15" t="s">
        <v>24</v>
      </c>
      <c r="C184" s="379">
        <v>19.98</v>
      </c>
      <c r="E184" s="200">
        <v>0</v>
      </c>
      <c r="G184" s="16">
        <f>C184*E184</f>
        <v>0</v>
      </c>
    </row>
    <row r="185" spans="2:7">
      <c r="B185" s="30"/>
    </row>
    <row r="186" spans="2:7">
      <c r="B186" s="48" t="s">
        <v>317</v>
      </c>
    </row>
    <row r="187" spans="2:7">
      <c r="B187" s="3" t="s">
        <v>258</v>
      </c>
    </row>
    <row r="188" spans="2:7">
      <c r="B188" s="3" t="s">
        <v>26</v>
      </c>
    </row>
    <row r="189" spans="2:7">
      <c r="B189" s="3" t="s">
        <v>27</v>
      </c>
    </row>
    <row r="190" spans="2:7">
      <c r="B190" s="15" t="s">
        <v>24</v>
      </c>
      <c r="C190" s="379">
        <f>C124+C131</f>
        <v>74.72999999999999</v>
      </c>
      <c r="E190" s="200">
        <v>0</v>
      </c>
      <c r="G190" s="16">
        <f>C190*E190</f>
        <v>0</v>
      </c>
    </row>
    <row r="191" spans="2:7" ht="12.2" customHeight="1"/>
    <row r="192" spans="2:7" ht="15.75">
      <c r="B192" s="21" t="s">
        <v>25</v>
      </c>
      <c r="C192" s="388"/>
      <c r="D192" s="389"/>
      <c r="E192" s="23" t="s">
        <v>22</v>
      </c>
      <c r="F192" s="24"/>
      <c r="G192" s="214">
        <f>SUM(G108:G191)</f>
        <v>0</v>
      </c>
    </row>
    <row r="193" spans="2:7" ht="15">
      <c r="B193" s="31"/>
      <c r="C193" s="390"/>
      <c r="D193" s="391"/>
      <c r="E193" s="204"/>
      <c r="F193" s="26"/>
    </row>
    <row r="194" spans="2:7" ht="15.75">
      <c r="B194" s="7" t="s">
        <v>28</v>
      </c>
      <c r="C194" s="390"/>
      <c r="D194" s="391"/>
      <c r="E194" s="204"/>
      <c r="F194" s="26"/>
      <c r="G194" s="26"/>
    </row>
    <row r="196" spans="2:7" ht="73.5" customHeight="1">
      <c r="B196" s="54" t="s">
        <v>259</v>
      </c>
      <c r="C196" s="383"/>
      <c r="D196" s="114"/>
      <c r="E196" s="75"/>
      <c r="F196" s="53"/>
      <c r="G196" s="53"/>
    </row>
    <row r="197" spans="2:7">
      <c r="B197" s="52" t="s">
        <v>43</v>
      </c>
      <c r="C197" s="383">
        <v>14</v>
      </c>
      <c r="D197" s="114"/>
      <c r="E197" s="202">
        <v>0</v>
      </c>
      <c r="F197" s="53"/>
      <c r="G197" s="56">
        <f>C197*E197</f>
        <v>0</v>
      </c>
    </row>
    <row r="198" spans="2:7">
      <c r="B198" s="32"/>
    </row>
    <row r="199" spans="2:7" ht="25.5" hidden="1">
      <c r="B199" s="54" t="s">
        <v>245</v>
      </c>
    </row>
    <row r="200" spans="2:7" hidden="1">
      <c r="B200" s="48" t="s">
        <v>246</v>
      </c>
    </row>
    <row r="201" spans="2:7" hidden="1">
      <c r="B201" s="48" t="s">
        <v>87</v>
      </c>
    </row>
    <row r="202" spans="2:7" ht="38.25" hidden="1">
      <c r="B202" s="54" t="s">
        <v>260</v>
      </c>
    </row>
    <row r="203" spans="2:7" s="10" customFormat="1" hidden="1">
      <c r="B203" s="48" t="s">
        <v>89</v>
      </c>
      <c r="C203" s="379"/>
      <c r="D203" s="27"/>
      <c r="E203" s="28"/>
      <c r="F203" s="2"/>
      <c r="G203" s="2"/>
    </row>
    <row r="204" spans="2:7" s="10" customFormat="1" hidden="1">
      <c r="B204" s="52" t="s">
        <v>43</v>
      </c>
      <c r="C204" s="379">
        <f>C67</f>
        <v>8.25</v>
      </c>
      <c r="D204" s="27"/>
      <c r="E204" s="200"/>
      <c r="F204" s="2"/>
      <c r="G204" s="16">
        <f>C204*E204</f>
        <v>0</v>
      </c>
    </row>
    <row r="205" spans="2:7" s="10" customFormat="1" hidden="1">
      <c r="B205" s="3"/>
      <c r="C205" s="379"/>
      <c r="D205" s="27"/>
      <c r="E205" s="28"/>
      <c r="F205" s="2"/>
      <c r="G205" s="2"/>
    </row>
    <row r="206" spans="2:7" s="10" customFormat="1">
      <c r="B206" s="48" t="s">
        <v>337</v>
      </c>
      <c r="C206" s="379"/>
      <c r="D206" s="27"/>
      <c r="E206" s="28"/>
      <c r="F206" s="2"/>
      <c r="G206" s="2"/>
    </row>
    <row r="207" spans="2:7" s="10" customFormat="1">
      <c r="B207" s="3" t="s">
        <v>85</v>
      </c>
      <c r="C207" s="379"/>
      <c r="D207" s="27"/>
      <c r="E207" s="28"/>
      <c r="F207" s="2"/>
      <c r="G207" s="2"/>
    </row>
    <row r="208" spans="2:7" s="10" customFormat="1">
      <c r="B208" s="48" t="s">
        <v>628</v>
      </c>
      <c r="C208" s="379"/>
      <c r="D208" s="27"/>
      <c r="E208" s="28"/>
      <c r="F208" s="2"/>
      <c r="G208" s="2"/>
    </row>
    <row r="209" spans="2:7">
      <c r="B209" s="48" t="s">
        <v>86</v>
      </c>
    </row>
    <row r="210" spans="2:7">
      <c r="B210" s="3" t="s">
        <v>87</v>
      </c>
    </row>
    <row r="211" spans="2:7">
      <c r="B211" s="3" t="s">
        <v>88</v>
      </c>
    </row>
    <row r="212" spans="2:7">
      <c r="B212" s="3" t="s">
        <v>89</v>
      </c>
    </row>
    <row r="213" spans="2:7">
      <c r="B213" s="52" t="s">
        <v>629</v>
      </c>
      <c r="C213" s="379">
        <f>C67</f>
        <v>8.25</v>
      </c>
      <c r="E213" s="200">
        <v>0</v>
      </c>
      <c r="G213" s="16">
        <f>C213*E213</f>
        <v>0</v>
      </c>
    </row>
    <row r="214" spans="2:7">
      <c r="B214" s="52" t="s">
        <v>630</v>
      </c>
      <c r="C214" s="379">
        <f>C66</f>
        <v>71.66</v>
      </c>
      <c r="E214" s="200">
        <v>0</v>
      </c>
      <c r="G214" s="16">
        <f>C214*E214</f>
        <v>0</v>
      </c>
    </row>
    <row r="215" spans="2:7">
      <c r="B215" s="18"/>
    </row>
    <row r="216" spans="2:7">
      <c r="B216" s="48" t="s">
        <v>243</v>
      </c>
    </row>
    <row r="217" spans="2:7">
      <c r="B217" s="3" t="s">
        <v>232</v>
      </c>
    </row>
    <row r="218" spans="2:7">
      <c r="B218" s="3" t="s">
        <v>90</v>
      </c>
    </row>
    <row r="219" spans="2:7">
      <c r="B219" s="15" t="s">
        <v>30</v>
      </c>
      <c r="C219" s="379">
        <v>4</v>
      </c>
      <c r="E219" s="200">
        <v>0</v>
      </c>
      <c r="G219" s="16">
        <f>C219*E219</f>
        <v>0</v>
      </c>
    </row>
    <row r="220" spans="2:7">
      <c r="B220" s="20"/>
      <c r="C220" s="385"/>
      <c r="D220" s="384"/>
      <c r="E220" s="203"/>
      <c r="F220" s="19"/>
      <c r="G220" s="19"/>
    </row>
    <row r="221" spans="2:7">
      <c r="B221" s="48" t="s">
        <v>338</v>
      </c>
    </row>
    <row r="222" spans="2:7">
      <c r="B222" s="3" t="s">
        <v>175</v>
      </c>
    </row>
    <row r="223" spans="2:7">
      <c r="B223" s="3" t="s">
        <v>269</v>
      </c>
    </row>
    <row r="224" spans="2:7">
      <c r="B224" s="3" t="s">
        <v>90</v>
      </c>
    </row>
    <row r="225" spans="2:7">
      <c r="B225" s="15" t="s">
        <v>30</v>
      </c>
      <c r="C225" s="379">
        <v>2</v>
      </c>
      <c r="E225" s="200">
        <v>0</v>
      </c>
      <c r="G225" s="16">
        <f>C225*E225</f>
        <v>0</v>
      </c>
    </row>
    <row r="227" spans="2:7">
      <c r="B227" s="48" t="s">
        <v>339</v>
      </c>
    </row>
    <row r="228" spans="2:7">
      <c r="B228" s="3" t="s">
        <v>1</v>
      </c>
    </row>
    <row r="229" spans="2:7">
      <c r="B229" s="3" t="s">
        <v>6</v>
      </c>
    </row>
    <row r="230" spans="2:7">
      <c r="B230" s="3" t="s">
        <v>162</v>
      </c>
    </row>
    <row r="231" spans="2:7" s="236" customFormat="1">
      <c r="B231" s="59" t="s">
        <v>284</v>
      </c>
      <c r="C231" s="383" t="s">
        <v>44</v>
      </c>
      <c r="D231" s="392">
        <f>9*8</f>
        <v>72</v>
      </c>
      <c r="E231" s="202">
        <v>0</v>
      </c>
      <c r="F231" s="53"/>
      <c r="G231" s="56">
        <f t="shared" ref="G231:G257" si="0">D231*E231</f>
        <v>0</v>
      </c>
    </row>
    <row r="232" spans="2:7" s="236" customFormat="1">
      <c r="B232" s="59" t="s">
        <v>283</v>
      </c>
      <c r="C232" s="383" t="s">
        <v>44</v>
      </c>
      <c r="D232" s="392">
        <f>6*8</f>
        <v>48</v>
      </c>
      <c r="E232" s="202">
        <v>0</v>
      </c>
      <c r="F232" s="53"/>
      <c r="G232" s="56">
        <f t="shared" si="0"/>
        <v>0</v>
      </c>
    </row>
    <row r="233" spans="2:7" s="236" customFormat="1" hidden="1">
      <c r="B233" s="48" t="s">
        <v>636</v>
      </c>
      <c r="C233" s="383" t="s">
        <v>44</v>
      </c>
      <c r="D233" s="392">
        <v>0</v>
      </c>
      <c r="E233" s="202">
        <v>0</v>
      </c>
      <c r="F233" s="53"/>
      <c r="G233" s="56">
        <f t="shared" si="0"/>
        <v>0</v>
      </c>
    </row>
    <row r="234" spans="2:7" s="236" customFormat="1">
      <c r="B234" s="48" t="s">
        <v>254</v>
      </c>
      <c r="C234" s="383" t="s">
        <v>44</v>
      </c>
      <c r="D234" s="392">
        <v>1</v>
      </c>
      <c r="E234" s="202">
        <v>0</v>
      </c>
      <c r="F234" s="53"/>
      <c r="G234" s="56">
        <f t="shared" si="0"/>
        <v>0</v>
      </c>
    </row>
    <row r="235" spans="2:7" s="236" customFormat="1">
      <c r="B235" s="48" t="s">
        <v>238</v>
      </c>
      <c r="C235" s="383" t="s">
        <v>44</v>
      </c>
      <c r="D235" s="392">
        <v>8</v>
      </c>
      <c r="E235" s="202">
        <v>0</v>
      </c>
      <c r="F235" s="53"/>
      <c r="G235" s="56">
        <f t="shared" si="0"/>
        <v>0</v>
      </c>
    </row>
    <row r="236" spans="2:7" s="236" customFormat="1">
      <c r="B236" s="48" t="s">
        <v>354</v>
      </c>
      <c r="C236" s="383" t="s">
        <v>44</v>
      </c>
      <c r="D236" s="392">
        <v>1</v>
      </c>
      <c r="E236" s="202">
        <v>0</v>
      </c>
      <c r="F236" s="53"/>
      <c r="G236" s="56">
        <f t="shared" si="0"/>
        <v>0</v>
      </c>
    </row>
    <row r="237" spans="2:7" s="236" customFormat="1" hidden="1">
      <c r="B237" s="48" t="s">
        <v>632</v>
      </c>
      <c r="C237" s="383" t="s">
        <v>44</v>
      </c>
      <c r="D237" s="392">
        <v>0</v>
      </c>
      <c r="E237" s="202">
        <v>0</v>
      </c>
      <c r="F237" s="53"/>
      <c r="G237" s="56">
        <f t="shared" ref="G237" si="1">D237*E237</f>
        <v>0</v>
      </c>
    </row>
    <row r="238" spans="2:7" s="236" customFormat="1">
      <c r="B238" s="48" t="s">
        <v>286</v>
      </c>
      <c r="C238" s="383" t="s">
        <v>44</v>
      </c>
      <c r="D238" s="392">
        <v>1</v>
      </c>
      <c r="E238" s="202">
        <v>0</v>
      </c>
      <c r="F238" s="53"/>
      <c r="G238" s="56">
        <f t="shared" si="0"/>
        <v>0</v>
      </c>
    </row>
    <row r="239" spans="2:7" s="236" customFormat="1">
      <c r="B239" s="48" t="s">
        <v>346</v>
      </c>
      <c r="C239" s="383" t="s">
        <v>44</v>
      </c>
      <c r="D239" s="392">
        <v>2</v>
      </c>
      <c r="E239" s="202">
        <v>0</v>
      </c>
      <c r="F239" s="53"/>
      <c r="G239" s="56">
        <f t="shared" si="0"/>
        <v>0</v>
      </c>
    </row>
    <row r="240" spans="2:7" s="236" customFormat="1">
      <c r="B240" s="48" t="s">
        <v>288</v>
      </c>
      <c r="C240" s="383" t="s">
        <v>44</v>
      </c>
      <c r="D240" s="392">
        <v>1</v>
      </c>
      <c r="E240" s="202">
        <v>0</v>
      </c>
      <c r="F240" s="53"/>
      <c r="G240" s="56">
        <f t="shared" si="0"/>
        <v>0</v>
      </c>
    </row>
    <row r="241" spans="2:7" s="236" customFormat="1">
      <c r="B241" s="48" t="s">
        <v>347</v>
      </c>
      <c r="C241" s="383" t="s">
        <v>44</v>
      </c>
      <c r="D241" s="392">
        <v>4</v>
      </c>
      <c r="E241" s="202">
        <v>0</v>
      </c>
      <c r="F241" s="53"/>
      <c r="G241" s="56">
        <f t="shared" ref="G241:G242" si="2">D241*E241</f>
        <v>0</v>
      </c>
    </row>
    <row r="242" spans="2:7" s="236" customFormat="1">
      <c r="B242" s="48" t="s">
        <v>633</v>
      </c>
      <c r="C242" s="383" t="s">
        <v>44</v>
      </c>
      <c r="D242" s="392">
        <v>2</v>
      </c>
      <c r="E242" s="202">
        <v>0</v>
      </c>
      <c r="F242" s="53"/>
      <c r="G242" s="56">
        <f t="shared" si="2"/>
        <v>0</v>
      </c>
    </row>
    <row r="243" spans="2:7" s="236" customFormat="1">
      <c r="B243" s="48" t="s">
        <v>634</v>
      </c>
      <c r="C243" s="383" t="s">
        <v>44</v>
      </c>
      <c r="D243" s="392">
        <v>1</v>
      </c>
      <c r="E243" s="202">
        <v>0</v>
      </c>
      <c r="F243" s="53"/>
      <c r="G243" s="56">
        <f t="shared" ref="G243" si="3">D243*E243</f>
        <v>0</v>
      </c>
    </row>
    <row r="244" spans="2:7" s="236" customFormat="1">
      <c r="B244" s="48" t="s">
        <v>638</v>
      </c>
      <c r="C244" s="383" t="s">
        <v>44</v>
      </c>
      <c r="D244" s="392">
        <v>2</v>
      </c>
      <c r="E244" s="202">
        <v>0</v>
      </c>
      <c r="F244" s="53"/>
      <c r="G244" s="56">
        <f t="shared" ref="G244" si="4">D244*E244</f>
        <v>0</v>
      </c>
    </row>
    <row r="245" spans="2:7" s="236" customFormat="1">
      <c r="B245" s="48" t="s">
        <v>637</v>
      </c>
      <c r="C245" s="383" t="s">
        <v>44</v>
      </c>
      <c r="D245" s="392">
        <v>1</v>
      </c>
      <c r="E245" s="202">
        <v>0</v>
      </c>
      <c r="F245" s="53"/>
      <c r="G245" s="56">
        <f t="shared" si="0"/>
        <v>0</v>
      </c>
    </row>
    <row r="246" spans="2:7" s="236" customFormat="1">
      <c r="B246" s="48" t="s">
        <v>349</v>
      </c>
      <c r="C246" s="383" t="s">
        <v>44</v>
      </c>
      <c r="D246" s="392">
        <v>1</v>
      </c>
      <c r="E246" s="202">
        <v>0</v>
      </c>
      <c r="F246" s="53"/>
      <c r="G246" s="56">
        <f>D246*E246</f>
        <v>0</v>
      </c>
    </row>
    <row r="247" spans="2:7" s="236" customFormat="1" hidden="1">
      <c r="B247" s="48" t="s">
        <v>635</v>
      </c>
      <c r="C247" s="383" t="s">
        <v>44</v>
      </c>
      <c r="D247" s="392">
        <v>0</v>
      </c>
      <c r="E247" s="202">
        <v>0</v>
      </c>
      <c r="F247" s="53"/>
      <c r="G247" s="56">
        <f>D247*E247</f>
        <v>0</v>
      </c>
    </row>
    <row r="248" spans="2:7" s="236" customFormat="1">
      <c r="B248" s="48" t="s">
        <v>285</v>
      </c>
      <c r="C248" s="383" t="s">
        <v>44</v>
      </c>
      <c r="D248" s="392">
        <v>1</v>
      </c>
      <c r="E248" s="202">
        <v>0</v>
      </c>
      <c r="F248" s="53"/>
      <c r="G248" s="56">
        <f t="shared" si="0"/>
        <v>0</v>
      </c>
    </row>
    <row r="249" spans="2:7" s="236" customFormat="1">
      <c r="B249" s="48" t="s">
        <v>41</v>
      </c>
      <c r="C249" s="383" t="s">
        <v>44</v>
      </c>
      <c r="D249" s="392">
        <v>1</v>
      </c>
      <c r="E249" s="202">
        <v>0</v>
      </c>
      <c r="F249" s="53"/>
      <c r="G249" s="56">
        <f t="shared" si="0"/>
        <v>0</v>
      </c>
    </row>
    <row r="250" spans="2:7" s="236" customFormat="1">
      <c r="B250" s="48" t="s">
        <v>253</v>
      </c>
      <c r="C250" s="383" t="s">
        <v>44</v>
      </c>
      <c r="D250" s="392">
        <v>3</v>
      </c>
      <c r="E250" s="202">
        <v>0</v>
      </c>
      <c r="F250" s="53"/>
      <c r="G250" s="56">
        <f t="shared" si="0"/>
        <v>0</v>
      </c>
    </row>
    <row r="251" spans="2:7" s="236" customFormat="1">
      <c r="B251" s="48" t="s">
        <v>252</v>
      </c>
      <c r="C251" s="383" t="s">
        <v>44</v>
      </c>
      <c r="D251" s="392">
        <v>3</v>
      </c>
      <c r="E251" s="202">
        <v>0</v>
      </c>
      <c r="F251" s="53"/>
      <c r="G251" s="56">
        <f t="shared" si="0"/>
        <v>0</v>
      </c>
    </row>
    <row r="252" spans="2:7" s="236" customFormat="1">
      <c r="B252" s="48" t="s">
        <v>287</v>
      </c>
      <c r="C252" s="383" t="s">
        <v>44</v>
      </c>
      <c r="D252" s="392">
        <v>2</v>
      </c>
      <c r="E252" s="202">
        <v>0</v>
      </c>
      <c r="F252" s="53"/>
      <c r="G252" s="56">
        <f t="shared" si="0"/>
        <v>0</v>
      </c>
    </row>
    <row r="253" spans="2:7" s="236" customFormat="1">
      <c r="B253" s="48" t="s">
        <v>348</v>
      </c>
      <c r="C253" s="383" t="s">
        <v>44</v>
      </c>
      <c r="D253" s="392">
        <v>2</v>
      </c>
      <c r="E253" s="202">
        <v>0</v>
      </c>
      <c r="F253" s="53"/>
      <c r="G253" s="56">
        <f t="shared" ref="G253" si="5">D253*E253</f>
        <v>0</v>
      </c>
    </row>
    <row r="254" spans="2:7" s="236" customFormat="1">
      <c r="B254" s="59" t="s">
        <v>280</v>
      </c>
      <c r="C254" s="383" t="s">
        <v>44</v>
      </c>
      <c r="D254" s="392">
        <v>4</v>
      </c>
      <c r="E254" s="202">
        <v>0</v>
      </c>
      <c r="F254" s="53"/>
      <c r="G254" s="56">
        <f t="shared" si="0"/>
        <v>0</v>
      </c>
    </row>
    <row r="255" spans="2:7" s="236" customFormat="1">
      <c r="B255" s="59" t="s">
        <v>281</v>
      </c>
      <c r="C255" s="383" t="s">
        <v>44</v>
      </c>
      <c r="D255" s="392">
        <v>2</v>
      </c>
      <c r="E255" s="202">
        <v>0</v>
      </c>
      <c r="F255" s="53"/>
      <c r="G255" s="56">
        <f t="shared" si="0"/>
        <v>0</v>
      </c>
    </row>
    <row r="256" spans="2:7" s="236" customFormat="1">
      <c r="B256" s="59" t="s">
        <v>282</v>
      </c>
      <c r="C256" s="383" t="s">
        <v>44</v>
      </c>
      <c r="D256" s="392">
        <v>9</v>
      </c>
      <c r="E256" s="202">
        <v>0</v>
      </c>
      <c r="F256" s="53"/>
      <c r="G256" s="56">
        <f t="shared" si="0"/>
        <v>0</v>
      </c>
    </row>
    <row r="257" spans="2:7" hidden="1">
      <c r="B257" s="50" t="s">
        <v>281</v>
      </c>
      <c r="C257" s="379" t="s">
        <v>44</v>
      </c>
      <c r="D257" s="392"/>
      <c r="E257" s="200">
        <v>55</v>
      </c>
      <c r="G257" s="16">
        <f t="shared" si="0"/>
        <v>0</v>
      </c>
    </row>
    <row r="258" spans="2:7">
      <c r="D258" s="393"/>
    </row>
    <row r="259" spans="2:7">
      <c r="B259" s="3" t="s">
        <v>247</v>
      </c>
    </row>
    <row r="260" spans="2:7">
      <c r="B260" s="3" t="s">
        <v>1</v>
      </c>
    </row>
    <row r="261" spans="2:7">
      <c r="B261" s="3" t="s">
        <v>7</v>
      </c>
    </row>
    <row r="262" spans="2:7">
      <c r="B262" s="3" t="s">
        <v>8</v>
      </c>
    </row>
    <row r="263" spans="2:7">
      <c r="B263" s="3" t="s">
        <v>9</v>
      </c>
    </row>
    <row r="265" spans="2:7">
      <c r="B265" s="3" t="s">
        <v>10</v>
      </c>
    </row>
    <row r="266" spans="2:7">
      <c r="B266" s="3" t="s">
        <v>11</v>
      </c>
    </row>
    <row r="267" spans="2:7">
      <c r="B267" s="3" t="s">
        <v>12</v>
      </c>
    </row>
    <row r="268" spans="2:7">
      <c r="B268" s="3" t="s">
        <v>13</v>
      </c>
    </row>
    <row r="269" spans="2:7" ht="25.5">
      <c r="B269" s="73" t="s">
        <v>153</v>
      </c>
      <c r="C269" s="379">
        <v>1</v>
      </c>
      <c r="D269" s="27">
        <v>0</v>
      </c>
      <c r="E269" s="200">
        <v>0</v>
      </c>
      <c r="G269" s="16">
        <f>C269*E269</f>
        <v>0</v>
      </c>
    </row>
    <row r="270" spans="2:7" ht="38.25">
      <c r="B270" s="73" t="s">
        <v>248</v>
      </c>
      <c r="C270" s="379">
        <v>1</v>
      </c>
      <c r="D270" s="27">
        <v>0</v>
      </c>
      <c r="E270" s="200">
        <v>0</v>
      </c>
      <c r="G270" s="16">
        <f>C270*E270</f>
        <v>0</v>
      </c>
    </row>
    <row r="271" spans="2:7" ht="25.5">
      <c r="B271" s="73" t="s">
        <v>154</v>
      </c>
      <c r="C271" s="379">
        <v>1</v>
      </c>
      <c r="D271" s="27">
        <v>0</v>
      </c>
      <c r="E271" s="200">
        <v>0</v>
      </c>
      <c r="G271" s="16">
        <f>C271*E271</f>
        <v>0</v>
      </c>
    </row>
    <row r="272" spans="2:7">
      <c r="B272" s="73" t="s">
        <v>155</v>
      </c>
      <c r="C272" s="379">
        <v>1</v>
      </c>
      <c r="D272" s="27">
        <v>0</v>
      </c>
      <c r="E272" s="200">
        <v>0</v>
      </c>
      <c r="G272" s="16">
        <f>C272*E272</f>
        <v>0</v>
      </c>
    </row>
    <row r="273" spans="2:7" ht="25.5">
      <c r="B273" s="73" t="s">
        <v>156</v>
      </c>
      <c r="C273" s="379">
        <v>1</v>
      </c>
      <c r="D273" s="27">
        <v>0</v>
      </c>
      <c r="E273" s="200">
        <v>0</v>
      </c>
      <c r="G273" s="16">
        <f>C273*E273</f>
        <v>0</v>
      </c>
    </row>
    <row r="274" spans="2:7">
      <c r="B274" s="33"/>
    </row>
    <row r="275" spans="2:7">
      <c r="B275" s="48" t="s">
        <v>340</v>
      </c>
    </row>
    <row r="276" spans="2:7">
      <c r="B276" s="48" t="s">
        <v>157</v>
      </c>
    </row>
    <row r="277" spans="2:7">
      <c r="B277" s="3" t="s">
        <v>91</v>
      </c>
    </row>
    <row r="278" spans="2:7">
      <c r="B278" s="3" t="s">
        <v>163</v>
      </c>
    </row>
    <row r="279" spans="2:7">
      <c r="B279" s="3" t="s">
        <v>158</v>
      </c>
    </row>
    <row r="280" spans="2:7">
      <c r="B280" s="3" t="s">
        <v>159</v>
      </c>
    </row>
    <row r="281" spans="2:7">
      <c r="B281" s="3" t="s">
        <v>15</v>
      </c>
    </row>
    <row r="282" spans="2:7">
      <c r="B282" s="3" t="s">
        <v>29</v>
      </c>
    </row>
    <row r="283" spans="2:7" hidden="1">
      <c r="B283" s="15" t="s">
        <v>160</v>
      </c>
      <c r="C283" s="379" t="s">
        <v>44</v>
      </c>
      <c r="D283" s="394">
        <v>0</v>
      </c>
      <c r="E283" s="200">
        <v>500</v>
      </c>
      <c r="G283" s="16">
        <f>D283*E283</f>
        <v>0</v>
      </c>
    </row>
    <row r="284" spans="2:7">
      <c r="B284" s="15" t="s">
        <v>161</v>
      </c>
      <c r="C284" s="379" t="s">
        <v>44</v>
      </c>
      <c r="D284" s="394">
        <v>1</v>
      </c>
      <c r="E284" s="200">
        <v>0</v>
      </c>
      <c r="G284" s="16">
        <f>D284*E284</f>
        <v>0</v>
      </c>
    </row>
    <row r="285" spans="2:7">
      <c r="B285" s="29"/>
    </row>
    <row r="286" spans="2:7">
      <c r="B286" s="74" t="s">
        <v>341</v>
      </c>
    </row>
    <row r="287" spans="2:7">
      <c r="B287" s="3" t="s">
        <v>92</v>
      </c>
    </row>
    <row r="288" spans="2:7">
      <c r="B288" s="3" t="s">
        <v>93</v>
      </c>
    </row>
    <row r="289" spans="2:7">
      <c r="B289" s="34" t="s">
        <v>94</v>
      </c>
    </row>
    <row r="290" spans="2:7">
      <c r="B290" s="3" t="s">
        <v>95</v>
      </c>
    </row>
    <row r="291" spans="2:7">
      <c r="B291" s="15" t="s">
        <v>43</v>
      </c>
      <c r="C291" s="379">
        <f>C68</f>
        <v>79.91</v>
      </c>
      <c r="E291" s="200">
        <v>0</v>
      </c>
      <c r="G291" s="16">
        <f>C291*E291</f>
        <v>0</v>
      </c>
    </row>
    <row r="293" spans="2:7" ht="63.75">
      <c r="B293" s="76" t="s">
        <v>355</v>
      </c>
    </row>
    <row r="294" spans="2:7">
      <c r="B294" s="15" t="s">
        <v>43</v>
      </c>
      <c r="C294" s="379">
        <f>C291</f>
        <v>79.91</v>
      </c>
      <c r="E294" s="200">
        <v>0</v>
      </c>
      <c r="G294" s="16">
        <f>C294*E294</f>
        <v>0</v>
      </c>
    </row>
    <row r="296" spans="2:7">
      <c r="B296" s="48" t="s">
        <v>342</v>
      </c>
    </row>
    <row r="297" spans="2:7">
      <c r="B297" s="3" t="s">
        <v>96</v>
      </c>
    </row>
    <row r="298" spans="2:7">
      <c r="B298" s="3" t="s">
        <v>97</v>
      </c>
    </row>
    <row r="299" spans="2:7">
      <c r="B299" s="3" t="s">
        <v>98</v>
      </c>
    </row>
    <row r="300" spans="2:7">
      <c r="B300" s="3" t="s">
        <v>99</v>
      </c>
    </row>
    <row r="301" spans="2:7">
      <c r="B301" s="3" t="s">
        <v>100</v>
      </c>
    </row>
    <row r="302" spans="2:7">
      <c r="B302" s="3" t="s">
        <v>101</v>
      </c>
    </row>
    <row r="303" spans="2:7">
      <c r="B303" s="15" t="s">
        <v>43</v>
      </c>
      <c r="C303" s="379">
        <f>C291</f>
        <v>79.91</v>
      </c>
      <c r="E303" s="200">
        <v>0</v>
      </c>
      <c r="G303" s="16">
        <f>C303*E303</f>
        <v>0</v>
      </c>
    </row>
    <row r="304" spans="2:7">
      <c r="B304" s="15"/>
    </row>
    <row r="305" spans="2:7">
      <c r="B305" s="48" t="s">
        <v>343</v>
      </c>
    </row>
    <row r="306" spans="2:7">
      <c r="B306" s="3" t="s">
        <v>186</v>
      </c>
    </row>
    <row r="307" spans="2:7">
      <c r="B307" s="3" t="s">
        <v>187</v>
      </c>
    </row>
    <row r="308" spans="2:7">
      <c r="B308" s="3" t="s">
        <v>188</v>
      </c>
    </row>
    <row r="309" spans="2:7">
      <c r="B309" s="3" t="s">
        <v>189</v>
      </c>
    </row>
    <row r="310" spans="2:7">
      <c r="B310" s="3" t="s">
        <v>251</v>
      </c>
    </row>
    <row r="311" spans="2:7">
      <c r="B311" s="3" t="s">
        <v>190</v>
      </c>
    </row>
    <row r="312" spans="2:7">
      <c r="B312" s="3" t="s">
        <v>191</v>
      </c>
    </row>
    <row r="313" spans="2:7">
      <c r="B313" s="15" t="s">
        <v>44</v>
      </c>
      <c r="C313" s="379">
        <v>1</v>
      </c>
      <c r="E313" s="200">
        <v>0</v>
      </c>
      <c r="G313" s="16">
        <f>C313*E313</f>
        <v>0</v>
      </c>
    </row>
    <row r="314" spans="2:7" ht="11.25" customHeight="1">
      <c r="B314" s="15"/>
    </row>
    <row r="315" spans="2:7" ht="15.95" customHeight="1">
      <c r="B315" s="21" t="s">
        <v>28</v>
      </c>
      <c r="C315" s="386"/>
      <c r="D315" s="387"/>
      <c r="E315" s="23" t="s">
        <v>22</v>
      </c>
      <c r="F315" s="24"/>
      <c r="G315" s="214">
        <f>SUM(G194:G314)</f>
        <v>0</v>
      </c>
    </row>
    <row r="316" spans="2:7" ht="15" customHeight="1">
      <c r="B316" s="7"/>
      <c r="E316" s="25"/>
      <c r="F316" s="25"/>
    </row>
    <row r="317" spans="2:7" ht="15.95" customHeight="1">
      <c r="B317" s="35" t="s">
        <v>31</v>
      </c>
    </row>
    <row r="319" spans="2:7">
      <c r="B319" s="3" t="s">
        <v>16</v>
      </c>
    </row>
    <row r="320" spans="2:7">
      <c r="B320" s="3" t="s">
        <v>197</v>
      </c>
    </row>
    <row r="321" spans="2:7">
      <c r="B321" s="3" t="s">
        <v>102</v>
      </c>
    </row>
    <row r="322" spans="2:7">
      <c r="B322" s="3" t="s">
        <v>103</v>
      </c>
    </row>
    <row r="323" spans="2:7">
      <c r="B323" s="3" t="s">
        <v>104</v>
      </c>
    </row>
    <row r="324" spans="2:7">
      <c r="B324" s="3" t="s">
        <v>105</v>
      </c>
    </row>
    <row r="325" spans="2:7">
      <c r="B325" s="15" t="s">
        <v>21</v>
      </c>
      <c r="C325" s="379">
        <f>1.8*1.8*2</f>
        <v>6.48</v>
      </c>
      <c r="E325" s="200">
        <v>0</v>
      </c>
      <c r="G325" s="16">
        <f>C325*E325</f>
        <v>0</v>
      </c>
    </row>
    <row r="327" spans="2:7">
      <c r="B327" s="62" t="s">
        <v>106</v>
      </c>
    </row>
    <row r="328" spans="2:7">
      <c r="B328" s="62" t="s">
        <v>278</v>
      </c>
    </row>
    <row r="329" spans="2:7">
      <c r="B329" s="62" t="s">
        <v>107</v>
      </c>
    </row>
    <row r="330" spans="2:7" ht="67.900000000000006" customHeight="1">
      <c r="B330" s="62" t="s">
        <v>300</v>
      </c>
    </row>
    <row r="331" spans="2:7">
      <c r="B331" s="62" t="s">
        <v>113</v>
      </c>
    </row>
    <row r="332" spans="2:7">
      <c r="B332" s="15" t="s">
        <v>24</v>
      </c>
      <c r="C332" s="379">
        <f>2.75*2</f>
        <v>5.5</v>
      </c>
      <c r="E332" s="200">
        <v>0</v>
      </c>
      <c r="G332" s="36">
        <f>C332*E332</f>
        <v>0</v>
      </c>
    </row>
    <row r="334" spans="2:7">
      <c r="B334" s="3" t="s">
        <v>108</v>
      </c>
    </row>
    <row r="335" spans="2:7">
      <c r="B335" s="3" t="s">
        <v>182</v>
      </c>
    </row>
    <row r="336" spans="2:7">
      <c r="B336" s="3" t="s">
        <v>109</v>
      </c>
    </row>
    <row r="337" spans="2:7">
      <c r="B337" s="3" t="s">
        <v>110</v>
      </c>
    </row>
    <row r="338" spans="2:7">
      <c r="B338" s="3" t="s">
        <v>111</v>
      </c>
    </row>
    <row r="339" spans="2:7">
      <c r="B339" s="3" t="s">
        <v>112</v>
      </c>
    </row>
    <row r="340" spans="2:7">
      <c r="B340" s="3" t="s">
        <v>113</v>
      </c>
    </row>
    <row r="341" spans="2:7">
      <c r="B341" s="15" t="s">
        <v>24</v>
      </c>
      <c r="C341" s="379">
        <f>(3)*0.15*2</f>
        <v>0.89999999999999991</v>
      </c>
      <c r="E341" s="200">
        <v>0</v>
      </c>
      <c r="G341" s="16">
        <f>C341*E341</f>
        <v>0</v>
      </c>
    </row>
    <row r="343" spans="2:7">
      <c r="B343" s="3" t="s">
        <v>114</v>
      </c>
    </row>
    <row r="344" spans="2:7">
      <c r="B344" s="3" t="s">
        <v>115</v>
      </c>
    </row>
    <row r="345" spans="2:7">
      <c r="B345" s="3" t="s">
        <v>183</v>
      </c>
    </row>
    <row r="346" spans="2:7">
      <c r="B346" s="3" t="s">
        <v>116</v>
      </c>
    </row>
    <row r="347" spans="2:7">
      <c r="B347" s="3" t="s">
        <v>117</v>
      </c>
    </row>
    <row r="348" spans="2:7">
      <c r="B348" s="3" t="s">
        <v>118</v>
      </c>
    </row>
    <row r="349" spans="2:7">
      <c r="B349" s="3" t="s">
        <v>119</v>
      </c>
    </row>
    <row r="350" spans="2:7">
      <c r="B350" s="15" t="s">
        <v>24</v>
      </c>
      <c r="C350" s="379">
        <f>(1)*0.2</f>
        <v>0.2</v>
      </c>
      <c r="E350" s="200">
        <v>0</v>
      </c>
      <c r="G350" s="16">
        <f>C350*E350</f>
        <v>0</v>
      </c>
    </row>
    <row r="352" spans="2:7">
      <c r="B352" s="3" t="s">
        <v>120</v>
      </c>
    </row>
    <row r="353" spans="2:7">
      <c r="B353" s="3" t="s">
        <v>121</v>
      </c>
    </row>
    <row r="354" spans="2:7">
      <c r="B354" s="3" t="s">
        <v>122</v>
      </c>
    </row>
    <row r="355" spans="2:7">
      <c r="B355" s="3" t="s">
        <v>123</v>
      </c>
    </row>
    <row r="356" spans="2:7">
      <c r="B356" s="3" t="s">
        <v>124</v>
      </c>
    </row>
    <row r="357" spans="2:7">
      <c r="B357" s="3" t="s">
        <v>125</v>
      </c>
    </row>
    <row r="358" spans="2:7">
      <c r="B358" s="3" t="s">
        <v>126</v>
      </c>
    </row>
    <row r="359" spans="2:7">
      <c r="B359" s="3" t="s">
        <v>127</v>
      </c>
    </row>
    <row r="360" spans="2:7">
      <c r="B360" s="3" t="s">
        <v>128</v>
      </c>
    </row>
    <row r="361" spans="2:7">
      <c r="B361" s="3" t="s">
        <v>129</v>
      </c>
    </row>
    <row r="362" spans="2:7">
      <c r="B362" s="48" t="s">
        <v>350</v>
      </c>
      <c r="C362" s="379">
        <f>2*10</f>
        <v>20</v>
      </c>
      <c r="E362" s="200">
        <v>0</v>
      </c>
      <c r="G362" s="16">
        <f t="shared" ref="G362:G367" si="6">C362*E362</f>
        <v>0</v>
      </c>
    </row>
    <row r="363" spans="2:7">
      <c r="B363" s="48" t="s">
        <v>351</v>
      </c>
      <c r="C363" s="379">
        <f>2*30</f>
        <v>60</v>
      </c>
      <c r="E363" s="200">
        <v>0</v>
      </c>
      <c r="G363" s="16">
        <f t="shared" si="6"/>
        <v>0</v>
      </c>
    </row>
    <row r="364" spans="2:7">
      <c r="B364" s="48" t="s">
        <v>352</v>
      </c>
      <c r="C364" s="379">
        <f>2*10</f>
        <v>20</v>
      </c>
      <c r="E364" s="200">
        <v>0</v>
      </c>
      <c r="G364" s="16">
        <f t="shared" si="6"/>
        <v>0</v>
      </c>
    </row>
    <row r="365" spans="2:7">
      <c r="B365" s="48" t="s">
        <v>353</v>
      </c>
      <c r="C365" s="379">
        <f>2*15</f>
        <v>30</v>
      </c>
      <c r="E365" s="200">
        <v>0</v>
      </c>
      <c r="G365" s="16">
        <f t="shared" si="6"/>
        <v>0</v>
      </c>
    </row>
    <row r="366" spans="2:7">
      <c r="B366" s="3" t="s">
        <v>261</v>
      </c>
      <c r="C366" s="379">
        <f>2*100</f>
        <v>200</v>
      </c>
      <c r="E366" s="200">
        <v>0</v>
      </c>
      <c r="G366" s="16">
        <f t="shared" si="6"/>
        <v>0</v>
      </c>
    </row>
    <row r="367" spans="2:7">
      <c r="B367" s="3" t="s">
        <v>262</v>
      </c>
      <c r="C367" s="379">
        <f>2*25</f>
        <v>50</v>
      </c>
      <c r="E367" s="200">
        <v>0</v>
      </c>
      <c r="G367" s="16">
        <f t="shared" si="6"/>
        <v>0</v>
      </c>
    </row>
    <row r="369" spans="2:7" ht="12.95" hidden="1" customHeight="1">
      <c r="B369" s="3" t="s">
        <v>184</v>
      </c>
    </row>
    <row r="370" spans="2:7" ht="12.95" hidden="1" customHeight="1">
      <c r="B370" s="3" t="s">
        <v>130</v>
      </c>
    </row>
    <row r="371" spans="2:7" ht="12.95" hidden="1" customHeight="1">
      <c r="B371" s="3" t="s">
        <v>131</v>
      </c>
    </row>
    <row r="372" spans="2:7" ht="12.95" hidden="1" customHeight="1">
      <c r="B372" s="3" t="s">
        <v>132</v>
      </c>
    </row>
    <row r="373" spans="2:7" ht="12.95" hidden="1" customHeight="1">
      <c r="B373" s="3" t="s">
        <v>133</v>
      </c>
    </row>
    <row r="374" spans="2:7" ht="12.95" hidden="1" customHeight="1">
      <c r="B374" s="3" t="s">
        <v>134</v>
      </c>
    </row>
    <row r="375" spans="2:7" ht="12.95" hidden="1" customHeight="1">
      <c r="B375" s="3" t="s">
        <v>135</v>
      </c>
    </row>
    <row r="376" spans="2:7" ht="14.45" hidden="1" customHeight="1">
      <c r="B376" s="3" t="s">
        <v>263</v>
      </c>
    </row>
    <row r="377" spans="2:7" ht="12.95" hidden="1" customHeight="1">
      <c r="B377" s="3" t="s">
        <v>136</v>
      </c>
    </row>
    <row r="378" spans="2:7" ht="14.45" hidden="1" customHeight="1">
      <c r="B378" s="15" t="s">
        <v>264</v>
      </c>
      <c r="C378" s="379">
        <v>0</v>
      </c>
      <c r="E378" s="200"/>
      <c r="G378" s="16">
        <f>C378*E378</f>
        <v>0</v>
      </c>
    </row>
    <row r="379" spans="2:7" hidden="1">
      <c r="B379" s="15"/>
    </row>
    <row r="380" spans="2:7" ht="105" hidden="1" customHeight="1">
      <c r="B380" s="49" t="s">
        <v>279</v>
      </c>
    </row>
    <row r="381" spans="2:7" ht="94.9" hidden="1" customHeight="1">
      <c r="B381" s="37" t="s">
        <v>227</v>
      </c>
    </row>
    <row r="382" spans="2:7" ht="14.25" hidden="1">
      <c r="B382" s="15" t="s">
        <v>264</v>
      </c>
      <c r="C382" s="379">
        <v>0</v>
      </c>
      <c r="E382" s="200">
        <v>150</v>
      </c>
      <c r="G382" s="16">
        <f>C382*E382</f>
        <v>0</v>
      </c>
    </row>
    <row r="383" spans="2:7" hidden="1">
      <c r="B383" s="15"/>
    </row>
    <row r="384" spans="2:7" ht="153" hidden="1" customHeight="1">
      <c r="B384" s="57" t="s">
        <v>296</v>
      </c>
      <c r="C384" s="395"/>
      <c r="D384" s="365"/>
      <c r="E384" s="165"/>
      <c r="F384" s="58"/>
      <c r="G384" s="58"/>
    </row>
    <row r="385" spans="2:7" hidden="1">
      <c r="B385" s="52" t="s">
        <v>298</v>
      </c>
      <c r="C385" s="383">
        <f>1*C75*1.2</f>
        <v>0</v>
      </c>
      <c r="D385" s="114"/>
      <c r="E385" s="202">
        <v>175</v>
      </c>
      <c r="F385" s="53"/>
      <c r="G385" s="56">
        <f>C385*E385</f>
        <v>0</v>
      </c>
    </row>
    <row r="386" spans="2:7" hidden="1">
      <c r="B386" s="52" t="s">
        <v>310</v>
      </c>
      <c r="C386" s="383">
        <v>0</v>
      </c>
      <c r="D386" s="114"/>
      <c r="E386" s="202">
        <v>175</v>
      </c>
      <c r="F386" s="53"/>
      <c r="G386" s="56">
        <f>C386*E386</f>
        <v>0</v>
      </c>
    </row>
    <row r="387" spans="2:7" hidden="1">
      <c r="B387" s="52" t="s">
        <v>299</v>
      </c>
      <c r="C387" s="383">
        <v>0</v>
      </c>
      <c r="D387" s="114"/>
      <c r="E387" s="202">
        <v>175</v>
      </c>
      <c r="F387" s="53"/>
      <c r="G387" s="56">
        <f>C387*E387</f>
        <v>0</v>
      </c>
    </row>
    <row r="388" spans="2:7" hidden="1">
      <c r="B388" s="60"/>
      <c r="C388" s="395"/>
      <c r="D388" s="365"/>
      <c r="E388" s="165"/>
      <c r="F388" s="58"/>
      <c r="G388" s="58"/>
    </row>
    <row r="389" spans="2:7" ht="112.9" hidden="1" customHeight="1">
      <c r="B389" s="57" t="s">
        <v>311</v>
      </c>
      <c r="C389" s="395"/>
      <c r="D389" s="365"/>
      <c r="E389" s="165"/>
      <c r="F389" s="58"/>
      <c r="G389" s="58"/>
    </row>
    <row r="390" spans="2:7" hidden="1">
      <c r="B390" s="52" t="s">
        <v>298</v>
      </c>
      <c r="C390" s="383">
        <v>0</v>
      </c>
      <c r="D390" s="114"/>
      <c r="E390" s="202">
        <v>175</v>
      </c>
      <c r="F390" s="53"/>
      <c r="G390" s="56">
        <f>C390*E390</f>
        <v>0</v>
      </c>
    </row>
    <row r="391" spans="2:7" hidden="1">
      <c r="B391" s="52" t="s">
        <v>310</v>
      </c>
      <c r="C391" s="383">
        <v>0</v>
      </c>
      <c r="D391" s="114"/>
      <c r="E391" s="202">
        <v>175</v>
      </c>
      <c r="F391" s="53"/>
      <c r="G391" s="56">
        <f>C391*E391</f>
        <v>0</v>
      </c>
    </row>
    <row r="392" spans="2:7" hidden="1">
      <c r="B392" s="52" t="s">
        <v>299</v>
      </c>
      <c r="C392" s="383">
        <v>0</v>
      </c>
      <c r="D392" s="114"/>
      <c r="E392" s="202">
        <v>175</v>
      </c>
      <c r="F392" s="53"/>
      <c r="G392" s="56">
        <f>C392*E392</f>
        <v>0</v>
      </c>
    </row>
    <row r="393" spans="2:7" hidden="1">
      <c r="B393" s="15"/>
      <c r="E393" s="200"/>
      <c r="G393" s="16"/>
    </row>
    <row r="394" spans="2:7" ht="15.75">
      <c r="B394" s="21" t="s">
        <v>31</v>
      </c>
      <c r="C394" s="388"/>
      <c r="D394" s="389"/>
      <c r="E394" s="23" t="s">
        <v>22</v>
      </c>
      <c r="F394" s="24"/>
      <c r="G394" s="214">
        <f>SUM(G317:G382)</f>
        <v>0</v>
      </c>
    </row>
    <row r="396" spans="2:7" ht="15.75">
      <c r="B396" s="7" t="s">
        <v>32</v>
      </c>
    </row>
    <row r="398" spans="2:7">
      <c r="B398" s="3" t="s">
        <v>137</v>
      </c>
    </row>
    <row r="399" spans="2:7">
      <c r="B399" s="3" t="s">
        <v>138</v>
      </c>
    </row>
    <row r="400" spans="2:7">
      <c r="B400" s="3" t="s">
        <v>139</v>
      </c>
    </row>
    <row r="401" spans="2:7">
      <c r="B401" s="3" t="s">
        <v>0</v>
      </c>
    </row>
    <row r="402" spans="2:7">
      <c r="B402" s="3" t="s">
        <v>140</v>
      </c>
    </row>
    <row r="403" spans="2:7">
      <c r="B403" s="15" t="s">
        <v>44</v>
      </c>
      <c r="C403" s="379">
        <f>2+3</f>
        <v>5</v>
      </c>
      <c r="D403" s="379"/>
      <c r="E403" s="200">
        <v>0</v>
      </c>
      <c r="G403" s="16">
        <f>C403*E403</f>
        <v>0</v>
      </c>
    </row>
    <row r="405" spans="2:7">
      <c r="B405" s="3" t="s">
        <v>33</v>
      </c>
    </row>
    <row r="406" spans="2:7">
      <c r="B406" s="3" t="s">
        <v>141</v>
      </c>
    </row>
    <row r="407" spans="2:7">
      <c r="B407" s="3" t="s">
        <v>142</v>
      </c>
    </row>
    <row r="408" spans="2:7">
      <c r="B408" s="3" t="s">
        <v>17</v>
      </c>
    </row>
    <row r="409" spans="2:7">
      <c r="B409" s="3" t="s">
        <v>143</v>
      </c>
    </row>
    <row r="410" spans="2:7">
      <c r="B410" s="3" t="s">
        <v>18</v>
      </c>
    </row>
    <row r="411" spans="2:7">
      <c r="B411" s="3" t="s">
        <v>19</v>
      </c>
    </row>
    <row r="412" spans="2:7">
      <c r="B412" s="15" t="s">
        <v>21</v>
      </c>
      <c r="C412" s="379">
        <f>1.4*1.2*5*2</f>
        <v>16.8</v>
      </c>
      <c r="E412" s="200">
        <v>0</v>
      </c>
      <c r="G412" s="16">
        <f>C412*E412</f>
        <v>0</v>
      </c>
    </row>
    <row r="414" spans="2:7" ht="15.75">
      <c r="B414" s="21" t="s">
        <v>32</v>
      </c>
      <c r="C414" s="388"/>
      <c r="D414" s="389"/>
      <c r="E414" s="23" t="s">
        <v>22</v>
      </c>
      <c r="F414" s="24"/>
      <c r="G414" s="214">
        <f>SUM(G397:G413)</f>
        <v>0</v>
      </c>
    </row>
    <row r="415" spans="2:7" ht="15.95" customHeight="1"/>
    <row r="416" spans="2:7" ht="16.5">
      <c r="B416" s="38" t="s">
        <v>174</v>
      </c>
    </row>
    <row r="418" spans="2:7" hidden="1">
      <c r="B418" s="3" t="s">
        <v>198</v>
      </c>
    </row>
    <row r="419" spans="2:7" hidden="1">
      <c r="B419" s="3" t="s">
        <v>2</v>
      </c>
    </row>
    <row r="420" spans="2:7" hidden="1">
      <c r="B420" s="3" t="s">
        <v>144</v>
      </c>
    </row>
    <row r="421" spans="2:7" hidden="1">
      <c r="B421" s="3" t="s">
        <v>145</v>
      </c>
    </row>
    <row r="422" spans="2:7" hidden="1">
      <c r="B422" s="3" t="s">
        <v>3</v>
      </c>
    </row>
    <row r="423" spans="2:7" hidden="1">
      <c r="B423" s="3" t="s">
        <v>4</v>
      </c>
    </row>
    <row r="424" spans="2:7" hidden="1">
      <c r="B424" s="3" t="s">
        <v>5</v>
      </c>
    </row>
    <row r="425" spans="2:7" hidden="1">
      <c r="B425" s="3" t="s">
        <v>146</v>
      </c>
    </row>
    <row r="426" spans="2:7" hidden="1">
      <c r="B426" s="3" t="s">
        <v>233</v>
      </c>
    </row>
    <row r="427" spans="2:7" s="10" customFormat="1" hidden="1">
      <c r="B427" s="15" t="s">
        <v>43</v>
      </c>
      <c r="C427" s="379">
        <v>0</v>
      </c>
      <c r="D427" s="379"/>
      <c r="E427" s="200"/>
      <c r="F427" s="2"/>
      <c r="G427" s="16">
        <f>C427*E427</f>
        <v>0</v>
      </c>
    </row>
    <row r="428" spans="2:7" s="10" customFormat="1" hidden="1">
      <c r="B428" s="3"/>
      <c r="C428" s="379"/>
      <c r="D428" s="27"/>
      <c r="E428" s="28"/>
      <c r="F428" s="2"/>
      <c r="G428" s="2"/>
    </row>
    <row r="429" spans="2:7" s="10" customFormat="1">
      <c r="B429" s="48" t="s">
        <v>344</v>
      </c>
      <c r="C429" s="379"/>
      <c r="D429" s="27"/>
      <c r="E429" s="28"/>
      <c r="F429" s="2"/>
      <c r="G429" s="2"/>
    </row>
    <row r="430" spans="2:7" s="10" customFormat="1">
      <c r="B430" s="3" t="s">
        <v>147</v>
      </c>
      <c r="C430" s="379"/>
      <c r="D430" s="27"/>
      <c r="E430" s="28"/>
      <c r="F430" s="2"/>
      <c r="G430" s="2"/>
    </row>
    <row r="431" spans="2:7" s="10" customFormat="1">
      <c r="B431" s="3" t="s">
        <v>148</v>
      </c>
      <c r="C431" s="379"/>
      <c r="D431" s="27"/>
      <c r="E431" s="28"/>
      <c r="F431" s="2"/>
      <c r="G431" s="2"/>
    </row>
    <row r="432" spans="2:7" s="10" customFormat="1">
      <c r="B432" s="3" t="s">
        <v>149</v>
      </c>
      <c r="C432" s="379"/>
      <c r="D432" s="27"/>
      <c r="E432" s="28"/>
      <c r="F432" s="2"/>
      <c r="G432" s="2"/>
    </row>
    <row r="433" spans="2:9" s="10" customFormat="1">
      <c r="B433" s="3" t="s">
        <v>150</v>
      </c>
      <c r="C433" s="379"/>
      <c r="D433" s="27"/>
      <c r="E433" s="28"/>
      <c r="F433" s="2"/>
      <c r="G433" s="2"/>
    </row>
    <row r="434" spans="2:9" s="10" customFormat="1">
      <c r="B434" s="3" t="s">
        <v>40</v>
      </c>
      <c r="C434" s="379"/>
      <c r="D434" s="27"/>
      <c r="E434" s="28"/>
      <c r="F434" s="2"/>
      <c r="G434" s="2"/>
    </row>
    <row r="435" spans="2:9" s="10" customFormat="1">
      <c r="B435" s="15" t="s">
        <v>43</v>
      </c>
      <c r="C435" s="379">
        <f>C68</f>
        <v>79.91</v>
      </c>
      <c r="D435" s="379"/>
      <c r="E435" s="200">
        <v>0</v>
      </c>
      <c r="F435" s="2"/>
      <c r="G435" s="16">
        <f>C435*E435</f>
        <v>0</v>
      </c>
    </row>
    <row r="436" spans="2:9" s="10" customFormat="1">
      <c r="B436" s="3"/>
      <c r="C436" s="379"/>
      <c r="D436" s="27"/>
      <c r="E436" s="28"/>
      <c r="F436" s="2"/>
      <c r="G436" s="2"/>
    </row>
    <row r="437" spans="2:9" s="10" customFormat="1" ht="93.95" customHeight="1">
      <c r="B437" s="54" t="s">
        <v>301</v>
      </c>
      <c r="C437" s="379"/>
      <c r="D437" s="27"/>
      <c r="E437" s="28"/>
      <c r="F437" s="2"/>
      <c r="G437" s="2"/>
    </row>
    <row r="438" spans="2:9" s="10" customFormat="1" ht="76.5">
      <c r="B438" s="54" t="s">
        <v>302</v>
      </c>
      <c r="C438" s="379"/>
      <c r="D438" s="27"/>
      <c r="E438" s="28"/>
      <c r="F438" s="2"/>
      <c r="G438" s="2"/>
    </row>
    <row r="439" spans="2:9" s="10" customFormat="1" ht="38.25">
      <c r="B439" s="54" t="s">
        <v>303</v>
      </c>
      <c r="C439" s="379"/>
      <c r="D439" s="27"/>
      <c r="E439" s="28"/>
      <c r="F439" s="2"/>
      <c r="G439" s="2"/>
      <c r="I439" s="28"/>
    </row>
    <row r="440" spans="2:9" s="10" customFormat="1" ht="51">
      <c r="B440" s="54" t="s">
        <v>304</v>
      </c>
      <c r="C440" s="379"/>
      <c r="D440" s="27"/>
      <c r="E440" s="28"/>
      <c r="F440" s="2"/>
      <c r="G440" s="2"/>
      <c r="I440" s="28"/>
    </row>
    <row r="441" spans="2:9">
      <c r="B441" s="15" t="s">
        <v>43</v>
      </c>
      <c r="C441" s="379">
        <v>3</v>
      </c>
      <c r="D441" s="379"/>
      <c r="E441" s="200">
        <v>0</v>
      </c>
      <c r="G441" s="16">
        <f>C441*E441</f>
        <v>0</v>
      </c>
    </row>
    <row r="443" spans="2:9" ht="89.25">
      <c r="B443" s="54" t="s">
        <v>305</v>
      </c>
    </row>
    <row r="444" spans="2:9" ht="91.5" customHeight="1">
      <c r="B444" s="54" t="s">
        <v>306</v>
      </c>
    </row>
    <row r="445" spans="2:9" ht="25.5">
      <c r="B445" s="54" t="s">
        <v>307</v>
      </c>
    </row>
    <row r="446" spans="2:9" ht="41.45" customHeight="1">
      <c r="B446" s="54" t="s">
        <v>308</v>
      </c>
    </row>
    <row r="447" spans="2:9">
      <c r="B447" s="15" t="s">
        <v>43</v>
      </c>
      <c r="C447" s="379">
        <v>3</v>
      </c>
      <c r="D447" s="379"/>
      <c r="E447" s="200">
        <v>0</v>
      </c>
      <c r="G447" s="16">
        <f>C447*E447</f>
        <v>0</v>
      </c>
    </row>
    <row r="449" spans="2:7">
      <c r="B449" s="48" t="s">
        <v>270</v>
      </c>
    </row>
    <row r="450" spans="2:7" ht="38.25">
      <c r="B450" s="54" t="s">
        <v>309</v>
      </c>
    </row>
    <row r="451" spans="2:7">
      <c r="B451" s="15" t="s">
        <v>44</v>
      </c>
      <c r="C451" s="379">
        <v>1</v>
      </c>
      <c r="D451" s="379"/>
      <c r="E451" s="200">
        <v>0</v>
      </c>
      <c r="G451" s="16">
        <f>C451*E451</f>
        <v>0</v>
      </c>
    </row>
    <row r="453" spans="2:7">
      <c r="B453" s="3" t="s">
        <v>271</v>
      </c>
    </row>
    <row r="454" spans="2:7">
      <c r="B454" s="3" t="s">
        <v>14</v>
      </c>
    </row>
    <row r="455" spans="2:7">
      <c r="B455" s="3" t="s">
        <v>20</v>
      </c>
    </row>
    <row r="456" spans="2:7">
      <c r="B456" s="3" t="s">
        <v>34</v>
      </c>
      <c r="C456" s="379">
        <f>C68</f>
        <v>79.91</v>
      </c>
      <c r="E456" s="200">
        <v>0</v>
      </c>
      <c r="G456" s="16">
        <f>C456*E456</f>
        <v>0</v>
      </c>
    </row>
    <row r="457" spans="2:7">
      <c r="B457" s="39" t="s">
        <v>234</v>
      </c>
      <c r="C457" s="379">
        <f>C456</f>
        <v>79.91</v>
      </c>
      <c r="E457" s="200">
        <v>0</v>
      </c>
      <c r="G457" s="16">
        <f>C457*E457</f>
        <v>0</v>
      </c>
    </row>
    <row r="458" spans="2:7">
      <c r="B458" s="39"/>
    </row>
    <row r="459" spans="2:7">
      <c r="B459" s="3" t="s">
        <v>272</v>
      </c>
      <c r="D459" s="384"/>
      <c r="E459" s="203"/>
      <c r="F459" s="19"/>
      <c r="G459" s="19"/>
    </row>
    <row r="460" spans="2:7">
      <c r="B460" s="3" t="s">
        <v>185</v>
      </c>
      <c r="D460" s="384"/>
      <c r="E460" s="203"/>
      <c r="F460" s="19"/>
      <c r="G460" s="19"/>
    </row>
    <row r="461" spans="2:7">
      <c r="B461" s="3" t="s">
        <v>172</v>
      </c>
      <c r="D461" s="384"/>
      <c r="E461" s="203"/>
      <c r="F461" s="19"/>
      <c r="G461" s="19"/>
    </row>
    <row r="462" spans="2:7">
      <c r="B462" s="3" t="s">
        <v>173</v>
      </c>
      <c r="D462" s="384"/>
      <c r="E462" s="203"/>
      <c r="F462" s="19"/>
      <c r="G462" s="19"/>
    </row>
    <row r="463" spans="2:7">
      <c r="B463" s="15" t="s">
        <v>43</v>
      </c>
      <c r="C463" s="379">
        <f>C68</f>
        <v>79.91</v>
      </c>
      <c r="D463" s="384"/>
      <c r="E463" s="200">
        <v>0</v>
      </c>
      <c r="F463" s="19"/>
      <c r="G463" s="16">
        <f>C463*E463</f>
        <v>0</v>
      </c>
    </row>
    <row r="464" spans="2:7">
      <c r="B464" s="15"/>
      <c r="D464" s="384"/>
      <c r="F464" s="19"/>
    </row>
    <row r="465" spans="2:7" ht="51">
      <c r="B465" s="54" t="s">
        <v>318</v>
      </c>
      <c r="C465" s="383"/>
      <c r="D465" s="114"/>
      <c r="E465" s="75"/>
      <c r="F465" s="53"/>
      <c r="G465" s="53"/>
    </row>
    <row r="466" spans="2:7">
      <c r="B466" s="52" t="s">
        <v>43</v>
      </c>
      <c r="C466" s="379">
        <f>C463</f>
        <v>79.91</v>
      </c>
      <c r="D466" s="114"/>
      <c r="E466" s="202">
        <v>0</v>
      </c>
      <c r="F466" s="53"/>
      <c r="G466" s="16">
        <f>C466*E466</f>
        <v>0</v>
      </c>
    </row>
    <row r="467" spans="2:7" hidden="1">
      <c r="B467" s="15"/>
      <c r="C467" s="376"/>
      <c r="D467" s="384"/>
      <c r="F467" s="19"/>
    </row>
    <row r="468" spans="2:7" hidden="1">
      <c r="B468" s="15"/>
      <c r="D468" s="384"/>
      <c r="F468" s="19"/>
    </row>
    <row r="469" spans="2:7" hidden="1">
      <c r="B469" s="20"/>
      <c r="C469" s="385"/>
      <c r="D469" s="384"/>
      <c r="E469" s="203"/>
      <c r="F469" s="19"/>
      <c r="G469" s="19"/>
    </row>
    <row r="470" spans="2:7" hidden="1">
      <c r="B470" s="48" t="s">
        <v>273</v>
      </c>
      <c r="C470" s="383"/>
    </row>
    <row r="471" spans="2:7" hidden="1">
      <c r="B471" s="48" t="s">
        <v>179</v>
      </c>
      <c r="C471" s="383"/>
    </row>
    <row r="472" spans="2:7" hidden="1">
      <c r="B472" s="48" t="s">
        <v>192</v>
      </c>
      <c r="C472" s="383"/>
    </row>
    <row r="473" spans="2:7" hidden="1">
      <c r="B473" s="48" t="s">
        <v>180</v>
      </c>
      <c r="C473" s="383"/>
    </row>
    <row r="474" spans="2:7" hidden="1">
      <c r="B474" s="48" t="s">
        <v>181</v>
      </c>
      <c r="C474" s="383"/>
    </row>
    <row r="475" spans="2:7" hidden="1">
      <c r="B475" s="496" t="s">
        <v>199</v>
      </c>
      <c r="C475" s="496"/>
      <c r="F475" s="3"/>
    </row>
    <row r="476" spans="2:7" hidden="1">
      <c r="B476" s="15" t="s">
        <v>43</v>
      </c>
      <c r="C476" s="379">
        <v>0</v>
      </c>
      <c r="E476" s="200"/>
      <c r="G476" s="16">
        <f>C476*E476</f>
        <v>0</v>
      </c>
    </row>
    <row r="477" spans="2:7">
      <c r="B477" s="30"/>
      <c r="E477" s="40"/>
      <c r="F477" s="40"/>
    </row>
    <row r="478" spans="2:7" ht="16.5">
      <c r="B478" s="41" t="s">
        <v>174</v>
      </c>
      <c r="C478" s="388"/>
      <c r="D478" s="389"/>
      <c r="E478" s="23" t="s">
        <v>22</v>
      </c>
      <c r="F478" s="24"/>
      <c r="G478" s="214">
        <f>SUM(G418:G477)</f>
        <v>0</v>
      </c>
    </row>
    <row r="479" spans="2:7" ht="16.5">
      <c r="B479" s="38"/>
      <c r="C479" s="390"/>
      <c r="D479" s="391"/>
      <c r="E479" s="25"/>
      <c r="F479" s="25"/>
    </row>
    <row r="480" spans="2:7" ht="18">
      <c r="B480" s="42" t="s">
        <v>151</v>
      </c>
      <c r="C480" s="390"/>
      <c r="D480" s="391"/>
      <c r="E480" s="25"/>
      <c r="F480" s="25"/>
    </row>
    <row r="481" spans="2:7" ht="18">
      <c r="B481" s="42"/>
      <c r="C481" s="390"/>
      <c r="D481" s="391"/>
      <c r="E481" s="25"/>
      <c r="F481" s="25"/>
    </row>
    <row r="482" spans="2:7" ht="18">
      <c r="B482" s="84" t="s">
        <v>359</v>
      </c>
      <c r="C482" s="390"/>
      <c r="D482" s="391"/>
      <c r="E482" s="25"/>
      <c r="F482" s="25"/>
    </row>
    <row r="483" spans="2:7" ht="18">
      <c r="B483" s="85" t="s">
        <v>764</v>
      </c>
      <c r="C483" s="390"/>
      <c r="D483" s="391"/>
      <c r="E483" s="25"/>
      <c r="F483" s="25"/>
    </row>
    <row r="485" spans="2:7" ht="18">
      <c r="B485" s="43"/>
    </row>
    <row r="486" spans="2:7" ht="18">
      <c r="B486" s="143" t="s">
        <v>35</v>
      </c>
      <c r="C486" s="380"/>
      <c r="D486" s="396"/>
      <c r="E486" s="200"/>
      <c r="F486" s="197"/>
      <c r="G486" s="44">
        <f>G106</f>
        <v>0</v>
      </c>
    </row>
    <row r="487" spans="2:7" ht="12.2" customHeight="1">
      <c r="B487" s="43"/>
      <c r="G487" s="45"/>
    </row>
    <row r="488" spans="2:7" ht="18">
      <c r="B488" s="143" t="s">
        <v>36</v>
      </c>
      <c r="C488" s="380"/>
      <c r="D488" s="396"/>
      <c r="E488" s="200"/>
      <c r="F488" s="197"/>
      <c r="G488" s="44">
        <f>G192</f>
        <v>0</v>
      </c>
    </row>
    <row r="489" spans="2:7" ht="12.2" customHeight="1">
      <c r="B489" s="43"/>
      <c r="G489" s="45"/>
    </row>
    <row r="490" spans="2:7" ht="18">
      <c r="B490" s="143" t="s">
        <v>152</v>
      </c>
      <c r="C490" s="380"/>
      <c r="D490" s="396"/>
      <c r="E490" s="200"/>
      <c r="F490" s="197"/>
      <c r="G490" s="44">
        <f>G315</f>
        <v>0</v>
      </c>
    </row>
    <row r="491" spans="2:7" ht="12.2" customHeight="1">
      <c r="B491" s="43"/>
      <c r="G491" s="45"/>
    </row>
    <row r="492" spans="2:7" ht="18">
      <c r="B492" s="143" t="s">
        <v>37</v>
      </c>
      <c r="C492" s="380"/>
      <c r="D492" s="396"/>
      <c r="E492" s="200"/>
      <c r="F492" s="197"/>
      <c r="G492" s="44">
        <f>G394</f>
        <v>0</v>
      </c>
    </row>
    <row r="493" spans="2:7" ht="12.2" customHeight="1">
      <c r="B493" s="43"/>
      <c r="G493" s="45"/>
    </row>
    <row r="494" spans="2:7" ht="18">
      <c r="B494" s="143" t="s">
        <v>38</v>
      </c>
      <c r="C494" s="380"/>
      <c r="D494" s="396"/>
      <c r="E494" s="200"/>
      <c r="F494" s="197"/>
      <c r="G494" s="44">
        <f>G414</f>
        <v>0</v>
      </c>
    </row>
    <row r="495" spans="2:7" ht="12.2" customHeight="1">
      <c r="B495" s="43"/>
      <c r="G495" s="45"/>
    </row>
    <row r="496" spans="2:7" ht="18.75" thickBot="1">
      <c r="B496" s="145" t="s">
        <v>39</v>
      </c>
      <c r="C496" s="397"/>
      <c r="D496" s="398"/>
      <c r="E496" s="279"/>
      <c r="F496" s="280"/>
      <c r="G496" s="147">
        <f>G478</f>
        <v>0</v>
      </c>
    </row>
    <row r="497" spans="2:11" ht="18">
      <c r="B497" s="277" t="s">
        <v>229</v>
      </c>
      <c r="C497" s="380"/>
      <c r="D497" s="396"/>
      <c r="E497" s="200"/>
      <c r="F497" s="196"/>
      <c r="G497" s="278">
        <f>SUM(G486,G488,G490,G492,G494,G496,)</f>
        <v>0</v>
      </c>
      <c r="H497" s="47"/>
    </row>
    <row r="498" spans="2:11" ht="18">
      <c r="B498" s="42" t="s">
        <v>244</v>
      </c>
      <c r="G498" s="45">
        <f>0.25*G497</f>
        <v>0</v>
      </c>
      <c r="H498" s="1">
        <v>0</v>
      </c>
    </row>
    <row r="499" spans="2:11" ht="18">
      <c r="B499" s="46" t="s">
        <v>42</v>
      </c>
      <c r="C499" s="386"/>
      <c r="D499" s="387"/>
      <c r="E499" s="225"/>
      <c r="F499" s="22"/>
      <c r="G499" s="44">
        <f>SUM(G497:G498)</f>
        <v>0</v>
      </c>
    </row>
    <row r="500" spans="2:11" ht="18">
      <c r="B500" s="86"/>
      <c r="C500" s="399"/>
      <c r="D500" s="400"/>
      <c r="E500" s="226"/>
      <c r="F500" s="87"/>
      <c r="G500" s="88"/>
    </row>
    <row r="501" spans="2:11" ht="15.95" customHeight="1"/>
    <row r="502" spans="2:11" ht="18">
      <c r="B502" s="198" t="s">
        <v>364</v>
      </c>
    </row>
    <row r="504" spans="2:11" ht="18">
      <c r="B504" s="84" t="s">
        <v>365</v>
      </c>
    </row>
    <row r="505" spans="2:11" ht="18">
      <c r="B505" s="85" t="s">
        <v>366</v>
      </c>
    </row>
    <row r="507" spans="2:11" s="95" customFormat="1" ht="15.75">
      <c r="B507" s="7" t="s">
        <v>45</v>
      </c>
      <c r="C507" s="401"/>
      <c r="D507" s="402"/>
      <c r="E507" s="205"/>
      <c r="F507" s="91"/>
      <c r="G507" s="91"/>
      <c r="H507" s="92"/>
      <c r="I507" s="93"/>
      <c r="J507" s="94"/>
      <c r="K507" s="92"/>
    </row>
    <row r="508" spans="2:11" s="10" customFormat="1">
      <c r="B508" s="48"/>
      <c r="C508" s="383"/>
      <c r="D508" s="114"/>
      <c r="E508" s="75"/>
      <c r="F508" s="53"/>
      <c r="G508" s="53"/>
      <c r="I508" s="96"/>
      <c r="J508" s="96"/>
    </row>
    <row r="509" spans="2:11" s="10" customFormat="1">
      <c r="B509" s="48" t="s">
        <v>367</v>
      </c>
      <c r="C509" s="383"/>
      <c r="D509" s="114"/>
      <c r="E509" s="75"/>
      <c r="F509" s="53"/>
      <c r="G509" s="53"/>
      <c r="I509" s="96"/>
      <c r="J509" s="96"/>
    </row>
    <row r="510" spans="2:11" s="10" customFormat="1">
      <c r="B510" s="48" t="s">
        <v>368</v>
      </c>
      <c r="C510" s="383"/>
      <c r="D510" s="114"/>
      <c r="E510" s="75"/>
      <c r="F510" s="53"/>
      <c r="G510" s="53"/>
      <c r="I510" s="96"/>
      <c r="J510" s="96"/>
    </row>
    <row r="511" spans="2:11" s="10" customFormat="1">
      <c r="B511" s="48" t="s">
        <v>369</v>
      </c>
      <c r="C511" s="383"/>
      <c r="D511" s="114"/>
      <c r="E511" s="75"/>
      <c r="F511" s="53"/>
      <c r="G511" s="53"/>
      <c r="I511" s="96"/>
      <c r="J511" s="96"/>
    </row>
    <row r="512" spans="2:11" s="10" customFormat="1">
      <c r="B512" s="48" t="s">
        <v>370</v>
      </c>
      <c r="C512" s="383"/>
      <c r="D512" s="114"/>
      <c r="E512" s="75"/>
      <c r="F512" s="53"/>
      <c r="G512" s="53"/>
      <c r="I512" s="96"/>
      <c r="J512" s="96"/>
    </row>
    <row r="513" spans="2:10" s="10" customFormat="1">
      <c r="B513" s="48" t="s">
        <v>371</v>
      </c>
      <c r="C513" s="383"/>
      <c r="D513" s="114"/>
      <c r="E513" s="75"/>
      <c r="F513" s="53"/>
      <c r="G513" s="53"/>
      <c r="I513" s="96"/>
      <c r="J513" s="96"/>
    </row>
    <row r="514" spans="2:10" s="10" customFormat="1" hidden="1">
      <c r="B514" s="97" t="s">
        <v>372</v>
      </c>
      <c r="C514" s="403">
        <v>0</v>
      </c>
      <c r="D514" s="114"/>
      <c r="E514" s="202"/>
      <c r="F514" s="53"/>
      <c r="G514" s="56">
        <f t="shared" ref="G514:G521" si="7">C514*E514</f>
        <v>0</v>
      </c>
      <c r="I514" s="96"/>
      <c r="J514" s="96"/>
    </row>
    <row r="515" spans="2:10" s="10" customFormat="1">
      <c r="B515" s="97" t="s">
        <v>373</v>
      </c>
      <c r="C515" s="403">
        <f>39.5+25.47</f>
        <v>64.97</v>
      </c>
      <c r="D515" s="114"/>
      <c r="E515" s="202">
        <v>0</v>
      </c>
      <c r="F515" s="53"/>
      <c r="G515" s="56">
        <f>C515*E515</f>
        <v>0</v>
      </c>
      <c r="I515" s="96"/>
      <c r="J515" s="96"/>
    </row>
    <row r="516" spans="2:10" s="10" customFormat="1" hidden="1">
      <c r="B516" s="97" t="s">
        <v>374</v>
      </c>
      <c r="C516" s="403"/>
      <c r="D516" s="114"/>
      <c r="E516" s="202">
        <v>0</v>
      </c>
      <c r="F516" s="53"/>
      <c r="G516" s="56">
        <f t="shared" si="7"/>
        <v>0</v>
      </c>
      <c r="I516" s="96"/>
      <c r="J516" s="96"/>
    </row>
    <row r="517" spans="2:10" s="10" customFormat="1" hidden="1">
      <c r="B517" s="97" t="s">
        <v>375</v>
      </c>
      <c r="C517" s="403">
        <v>0</v>
      </c>
      <c r="D517" s="114"/>
      <c r="E517" s="202"/>
      <c r="F517" s="53"/>
      <c r="G517" s="56">
        <f t="shared" si="7"/>
        <v>0</v>
      </c>
      <c r="I517" s="96"/>
      <c r="J517" s="96"/>
    </row>
    <row r="518" spans="2:10" s="10" customFormat="1" hidden="1">
      <c r="B518" s="97" t="s">
        <v>376</v>
      </c>
      <c r="C518" s="403"/>
      <c r="D518" s="114"/>
      <c r="E518" s="202">
        <v>0</v>
      </c>
      <c r="F518" s="53"/>
      <c r="G518" s="56">
        <f t="shared" si="7"/>
        <v>0</v>
      </c>
      <c r="I518" s="96"/>
      <c r="J518" s="96"/>
    </row>
    <row r="519" spans="2:10" s="100" customFormat="1" hidden="1">
      <c r="B519" s="97" t="s">
        <v>377</v>
      </c>
      <c r="C519" s="404"/>
      <c r="D519" s="405"/>
      <c r="E519" s="206"/>
      <c r="F519" s="99"/>
      <c r="G519" s="56">
        <f t="shared" si="7"/>
        <v>0</v>
      </c>
      <c r="I519" s="101"/>
      <c r="J519" s="101"/>
    </row>
    <row r="520" spans="2:10" s="100" customFormat="1" hidden="1">
      <c r="B520" s="97" t="s">
        <v>378</v>
      </c>
      <c r="C520" s="404">
        <v>0</v>
      </c>
      <c r="D520" s="405"/>
      <c r="E520" s="206"/>
      <c r="F520" s="99"/>
      <c r="G520" s="56">
        <f>C520*E520</f>
        <v>0</v>
      </c>
      <c r="I520" s="101"/>
      <c r="J520" s="101"/>
    </row>
    <row r="521" spans="2:10" s="10" customFormat="1" ht="15.95" hidden="1" customHeight="1">
      <c r="B521" s="97" t="s">
        <v>379</v>
      </c>
      <c r="C521" s="403">
        <v>0</v>
      </c>
      <c r="D521" s="114"/>
      <c r="E521" s="202"/>
      <c r="F521" s="53"/>
      <c r="G521" s="56">
        <f t="shared" si="7"/>
        <v>0</v>
      </c>
      <c r="I521" s="96"/>
      <c r="J521" s="96"/>
    </row>
    <row r="522" spans="2:10" s="10" customFormat="1">
      <c r="B522" s="102" t="s">
        <v>228</v>
      </c>
      <c r="C522" s="383">
        <f>SUM(C514:C521)</f>
        <v>64.97</v>
      </c>
      <c r="D522" s="114"/>
      <c r="E522" s="75"/>
      <c r="F522" s="53"/>
      <c r="G522" s="53"/>
      <c r="I522" s="96"/>
      <c r="J522" s="96"/>
    </row>
    <row r="523" spans="2:10" s="10" customFormat="1">
      <c r="B523" s="102"/>
      <c r="C523" s="383"/>
      <c r="D523" s="114"/>
      <c r="E523" s="75"/>
      <c r="F523" s="53"/>
      <c r="G523" s="53"/>
      <c r="I523" s="96"/>
      <c r="J523" s="96"/>
    </row>
    <row r="524" spans="2:10" s="10" customFormat="1">
      <c r="B524" s="48" t="s">
        <v>235</v>
      </c>
      <c r="C524" s="383"/>
      <c r="D524" s="114"/>
      <c r="E524" s="75"/>
      <c r="F524" s="53"/>
      <c r="G524" s="53"/>
      <c r="I524" s="96"/>
      <c r="J524" s="96"/>
    </row>
    <row r="525" spans="2:10" s="10" customFormat="1" ht="25.5">
      <c r="B525" s="54" t="s">
        <v>312</v>
      </c>
      <c r="C525" s="383"/>
      <c r="D525" s="114"/>
      <c r="E525" s="75"/>
      <c r="F525" s="53"/>
      <c r="G525" s="53"/>
      <c r="I525" s="96"/>
      <c r="J525" s="96"/>
    </row>
    <row r="526" spans="2:10" s="10" customFormat="1">
      <c r="B526" s="52" t="s">
        <v>380</v>
      </c>
      <c r="C526" s="383">
        <f>C522</f>
        <v>64.97</v>
      </c>
      <c r="D526" s="114"/>
      <c r="E526" s="202">
        <v>0</v>
      </c>
      <c r="F526" s="53"/>
      <c r="G526" s="56">
        <f>C526*E526</f>
        <v>0</v>
      </c>
      <c r="I526" s="96"/>
      <c r="J526" s="96"/>
    </row>
    <row r="527" spans="2:10" s="10" customFormat="1" hidden="1">
      <c r="B527" s="102"/>
      <c r="C527" s="383"/>
      <c r="D527" s="114"/>
      <c r="E527" s="75"/>
      <c r="F527" s="53"/>
      <c r="G527" s="53"/>
      <c r="I527" s="96"/>
      <c r="J527" s="96"/>
    </row>
    <row r="528" spans="2:10" s="10" customFormat="1" ht="77.45" hidden="1" customHeight="1">
      <c r="B528" s="54" t="s">
        <v>297</v>
      </c>
      <c r="C528" s="381"/>
      <c r="D528" s="382"/>
      <c r="E528" s="201"/>
      <c r="F528" s="55"/>
      <c r="G528" s="213"/>
      <c r="I528" s="96"/>
      <c r="J528" s="96"/>
    </row>
    <row r="529" spans="2:10" s="10" customFormat="1" hidden="1">
      <c r="B529" s="60" t="s">
        <v>298</v>
      </c>
      <c r="C529" s="383">
        <v>0</v>
      </c>
      <c r="D529" s="114"/>
      <c r="E529" s="171">
        <v>25</v>
      </c>
      <c r="F529" s="53"/>
      <c r="G529" s="61">
        <f>C529*E529</f>
        <v>0</v>
      </c>
      <c r="I529" s="96"/>
      <c r="J529" s="96"/>
    </row>
    <row r="530" spans="2:10" s="10" customFormat="1" hidden="1">
      <c r="B530" s="60" t="s">
        <v>310</v>
      </c>
      <c r="C530" s="383">
        <v>0</v>
      </c>
      <c r="D530" s="114"/>
      <c r="E530" s="171">
        <v>25</v>
      </c>
      <c r="F530" s="53"/>
      <c r="G530" s="61">
        <f>C530*E530</f>
        <v>0</v>
      </c>
      <c r="I530" s="96"/>
      <c r="J530" s="96"/>
    </row>
    <row r="531" spans="2:10" s="10" customFormat="1" hidden="1">
      <c r="B531" s="60" t="s">
        <v>299</v>
      </c>
      <c r="C531" s="383">
        <v>0</v>
      </c>
      <c r="D531" s="114"/>
      <c r="E531" s="171">
        <v>0</v>
      </c>
      <c r="F531" s="53"/>
      <c r="G531" s="61">
        <f>C531*E531</f>
        <v>0</v>
      </c>
      <c r="I531" s="96"/>
      <c r="J531" s="96"/>
    </row>
    <row r="532" spans="2:10" s="10" customFormat="1">
      <c r="B532" s="102"/>
      <c r="C532" s="383"/>
      <c r="D532" s="114"/>
      <c r="E532" s="75"/>
      <c r="F532" s="53"/>
      <c r="G532" s="53"/>
      <c r="I532" s="96"/>
      <c r="J532" s="96"/>
    </row>
    <row r="533" spans="2:10" s="10" customFormat="1" hidden="1">
      <c r="B533" s="48" t="s">
        <v>294</v>
      </c>
      <c r="C533" s="383"/>
      <c r="D533" s="114"/>
      <c r="E533" s="75"/>
      <c r="F533" s="53"/>
      <c r="G533" s="53"/>
      <c r="I533" s="96"/>
      <c r="J533" s="96"/>
    </row>
    <row r="534" spans="2:10" s="10" customFormat="1" hidden="1">
      <c r="B534" s="48" t="s">
        <v>255</v>
      </c>
      <c r="C534" s="383"/>
      <c r="D534" s="114"/>
      <c r="E534" s="75"/>
      <c r="F534" s="53"/>
      <c r="G534" s="53"/>
      <c r="I534" s="96"/>
      <c r="J534" s="96"/>
    </row>
    <row r="535" spans="2:10" s="10" customFormat="1" hidden="1">
      <c r="B535" s="48" t="s">
        <v>256</v>
      </c>
      <c r="C535" s="383"/>
      <c r="D535" s="114"/>
      <c r="E535" s="75"/>
      <c r="F535" s="53"/>
      <c r="G535" s="53"/>
      <c r="I535" s="96"/>
      <c r="J535" s="96"/>
    </row>
    <row r="536" spans="2:10" s="10" customFormat="1" hidden="1">
      <c r="B536" s="48" t="s">
        <v>290</v>
      </c>
      <c r="C536" s="383"/>
      <c r="D536" s="114"/>
      <c r="E536" s="75"/>
      <c r="F536" s="53"/>
      <c r="G536" s="53"/>
      <c r="I536" s="96"/>
      <c r="J536" s="96"/>
    </row>
    <row r="537" spans="2:10" s="10" customFormat="1" hidden="1">
      <c r="B537" s="48" t="s">
        <v>289</v>
      </c>
      <c r="C537" s="383"/>
      <c r="D537" s="114"/>
      <c r="E537" s="75"/>
      <c r="F537" s="53"/>
      <c r="G537" s="53"/>
      <c r="I537" s="96"/>
      <c r="J537" s="96"/>
    </row>
    <row r="538" spans="2:10" s="10" customFormat="1" hidden="1">
      <c r="B538" s="48" t="s">
        <v>241</v>
      </c>
      <c r="C538" s="383"/>
      <c r="D538" s="114"/>
      <c r="E538" s="75"/>
      <c r="F538" s="53"/>
      <c r="G538" s="53"/>
      <c r="I538" s="96"/>
      <c r="J538" s="96"/>
    </row>
    <row r="539" spans="2:10" s="10" customFormat="1" hidden="1">
      <c r="B539" s="48" t="s">
        <v>242</v>
      </c>
      <c r="C539" s="383"/>
      <c r="D539" s="114"/>
      <c r="E539" s="75"/>
      <c r="F539" s="53"/>
      <c r="G539" s="53"/>
      <c r="I539" s="96"/>
      <c r="J539" s="96"/>
    </row>
    <row r="540" spans="2:10" s="10" customFormat="1" hidden="1">
      <c r="B540" s="60" t="s">
        <v>43</v>
      </c>
      <c r="C540" s="383">
        <v>0</v>
      </c>
      <c r="D540" s="114"/>
      <c r="E540" s="171">
        <v>15</v>
      </c>
      <c r="F540" s="53"/>
      <c r="G540" s="61">
        <f>C540*E540</f>
        <v>0</v>
      </c>
      <c r="I540" s="96"/>
      <c r="J540" s="96"/>
    </row>
    <row r="541" spans="2:10" hidden="1">
      <c r="B541" s="48"/>
      <c r="C541" s="383"/>
      <c r="D541" s="114"/>
      <c r="E541" s="75"/>
      <c r="F541" s="53"/>
      <c r="G541" s="53"/>
      <c r="I541" s="79"/>
      <c r="J541" s="79"/>
    </row>
    <row r="542" spans="2:10" hidden="1">
      <c r="B542" s="48" t="s">
        <v>381</v>
      </c>
      <c r="C542" s="383"/>
      <c r="D542" s="384"/>
      <c r="E542" s="203"/>
      <c r="F542" s="19"/>
      <c r="G542" s="19"/>
      <c r="I542" s="79"/>
      <c r="J542" s="79"/>
    </row>
    <row r="543" spans="2:10" hidden="1">
      <c r="B543" s="48" t="s">
        <v>164</v>
      </c>
      <c r="C543" s="383"/>
      <c r="D543" s="384"/>
      <c r="E543" s="203"/>
      <c r="F543" s="19"/>
      <c r="G543" s="19"/>
      <c r="I543" s="79"/>
      <c r="J543" s="79"/>
    </row>
    <row r="544" spans="2:10" hidden="1">
      <c r="B544" s="48" t="s">
        <v>178</v>
      </c>
      <c r="C544" s="383"/>
      <c r="D544" s="384"/>
      <c r="E544" s="203"/>
      <c r="F544" s="19"/>
      <c r="G544" s="19"/>
      <c r="I544" s="79"/>
      <c r="J544" s="79"/>
    </row>
    <row r="545" spans="2:10" hidden="1">
      <c r="B545" s="48" t="s">
        <v>165</v>
      </c>
      <c r="C545" s="383"/>
      <c r="D545" s="384"/>
      <c r="E545" s="203"/>
      <c r="F545" s="19"/>
      <c r="G545" s="19"/>
      <c r="I545" s="79"/>
      <c r="J545" s="79"/>
    </row>
    <row r="546" spans="2:10" hidden="1">
      <c r="B546" s="48" t="s">
        <v>166</v>
      </c>
      <c r="C546" s="383"/>
      <c r="D546" s="384"/>
      <c r="E546" s="203"/>
      <c r="F546" s="19"/>
      <c r="G546" s="19"/>
      <c r="I546" s="79"/>
      <c r="J546" s="79"/>
    </row>
    <row r="547" spans="2:10" hidden="1">
      <c r="B547" s="48" t="s">
        <v>167</v>
      </c>
      <c r="C547" s="383"/>
      <c r="D547" s="384"/>
      <c r="E547" s="203"/>
      <c r="F547" s="19"/>
      <c r="G547" s="19"/>
      <c r="I547" s="79"/>
      <c r="J547" s="79"/>
    </row>
    <row r="548" spans="2:10" hidden="1">
      <c r="B548" s="48" t="s">
        <v>176</v>
      </c>
      <c r="C548" s="383"/>
      <c r="D548" s="384"/>
      <c r="E548" s="203"/>
      <c r="F548" s="19"/>
      <c r="G548" s="19"/>
      <c r="I548" s="79"/>
      <c r="J548" s="79"/>
    </row>
    <row r="549" spans="2:10" hidden="1">
      <c r="B549" s="48" t="s">
        <v>168</v>
      </c>
      <c r="C549" s="383"/>
      <c r="D549" s="384"/>
      <c r="E549" s="203"/>
      <c r="F549" s="19"/>
      <c r="G549" s="19"/>
      <c r="I549" s="79"/>
      <c r="J549" s="79"/>
    </row>
    <row r="550" spans="2:10" hidden="1">
      <c r="B550" s="48" t="s">
        <v>177</v>
      </c>
      <c r="C550" s="383"/>
      <c r="D550" s="384"/>
      <c r="E550" s="203"/>
      <c r="F550" s="19"/>
      <c r="G550" s="19"/>
      <c r="I550" s="79"/>
      <c r="J550" s="79"/>
    </row>
    <row r="551" spans="2:10" hidden="1">
      <c r="B551" s="52" t="s">
        <v>380</v>
      </c>
      <c r="C551" s="383">
        <v>0</v>
      </c>
      <c r="D551" s="384"/>
      <c r="E551" s="202">
        <v>500</v>
      </c>
      <c r="F551" s="19"/>
      <c r="G551" s="56">
        <f>C551*E551</f>
        <v>0</v>
      </c>
      <c r="I551" s="79"/>
      <c r="J551" s="79"/>
    </row>
    <row r="552" spans="2:10" hidden="1">
      <c r="B552" s="20"/>
      <c r="C552" s="385"/>
      <c r="D552" s="384"/>
      <c r="E552" s="203"/>
      <c r="F552" s="19"/>
      <c r="G552" s="19"/>
      <c r="I552" s="79"/>
      <c r="J552" s="79"/>
    </row>
    <row r="553" spans="2:10" hidden="1">
      <c r="B553" s="48" t="s">
        <v>295</v>
      </c>
      <c r="C553" s="383"/>
      <c r="D553" s="384"/>
      <c r="E553" s="203"/>
      <c r="F553" s="19"/>
      <c r="G553" s="19"/>
      <c r="I553" s="79"/>
      <c r="J553" s="79"/>
    </row>
    <row r="554" spans="2:10" hidden="1">
      <c r="B554" s="48" t="s">
        <v>169</v>
      </c>
      <c r="C554" s="383"/>
      <c r="D554" s="384"/>
      <c r="E554" s="203"/>
      <c r="F554" s="19"/>
      <c r="G554" s="19"/>
      <c r="I554" s="79"/>
      <c r="J554" s="79"/>
    </row>
    <row r="555" spans="2:10" hidden="1">
      <c r="B555" s="48" t="s">
        <v>170</v>
      </c>
      <c r="C555" s="383"/>
      <c r="D555" s="384"/>
      <c r="E555" s="203"/>
      <c r="F555" s="19"/>
      <c r="G555" s="19"/>
      <c r="I555" s="79"/>
      <c r="J555" s="79"/>
    </row>
    <row r="556" spans="2:10" hidden="1">
      <c r="B556" s="48" t="s">
        <v>171</v>
      </c>
      <c r="C556" s="383"/>
      <c r="D556" s="384"/>
      <c r="E556" s="203"/>
      <c r="F556" s="19"/>
      <c r="G556" s="19"/>
      <c r="I556" s="79"/>
      <c r="J556" s="79"/>
    </row>
    <row r="557" spans="2:10" hidden="1">
      <c r="B557" s="48" t="s">
        <v>222</v>
      </c>
      <c r="C557" s="383"/>
      <c r="D557" s="384"/>
      <c r="E557" s="203"/>
      <c r="F557" s="19"/>
      <c r="G557" s="19"/>
      <c r="I557" s="79"/>
      <c r="J557" s="79"/>
    </row>
    <row r="558" spans="2:10" hidden="1">
      <c r="B558" s="52" t="s">
        <v>380</v>
      </c>
      <c r="C558" s="383">
        <v>0</v>
      </c>
      <c r="D558" s="384"/>
      <c r="E558" s="202">
        <v>0</v>
      </c>
      <c r="F558" s="19"/>
      <c r="G558" s="56">
        <f>C558*E558</f>
        <v>0</v>
      </c>
      <c r="I558" s="79"/>
      <c r="J558" s="79"/>
    </row>
    <row r="559" spans="2:10" hidden="1">
      <c r="B559" s="18"/>
      <c r="C559" s="385"/>
      <c r="D559" s="384"/>
      <c r="E559" s="203"/>
      <c r="F559" s="19"/>
      <c r="G559" s="19"/>
      <c r="I559" s="79"/>
      <c r="J559" s="79"/>
    </row>
    <row r="560" spans="2:10" ht="15.75">
      <c r="B560" s="21" t="s">
        <v>45</v>
      </c>
      <c r="C560" s="406"/>
      <c r="D560" s="407"/>
      <c r="E560" s="23" t="s">
        <v>22</v>
      </c>
      <c r="F560" s="24"/>
      <c r="G560" s="214">
        <f>SUM(G509:G559)</f>
        <v>0</v>
      </c>
      <c r="I560" s="79"/>
      <c r="J560" s="104"/>
    </row>
    <row r="561" spans="2:10" s="107" customFormat="1" ht="15">
      <c r="B561" s="105"/>
      <c r="C561" s="401"/>
      <c r="D561" s="402"/>
      <c r="E561" s="106"/>
      <c r="F561" s="91"/>
      <c r="G561" s="215"/>
      <c r="I561" s="108"/>
      <c r="J561" s="109"/>
    </row>
    <row r="562" spans="2:10" ht="15.75">
      <c r="B562" s="7" t="s">
        <v>25</v>
      </c>
      <c r="C562" s="383"/>
      <c r="D562" s="114"/>
      <c r="E562" s="75"/>
      <c r="F562" s="53"/>
      <c r="G562" s="53"/>
      <c r="I562" s="79"/>
      <c r="J562" s="104"/>
    </row>
    <row r="563" spans="2:10" s="112" customFormat="1" ht="12">
      <c r="B563" s="110"/>
      <c r="C563" s="408"/>
      <c r="D563" s="409"/>
      <c r="E563" s="207"/>
      <c r="F563" s="111"/>
      <c r="G563" s="111"/>
      <c r="I563" s="113"/>
      <c r="J563" s="113"/>
    </row>
    <row r="564" spans="2:10" s="112" customFormat="1">
      <c r="B564" s="76" t="s">
        <v>382</v>
      </c>
      <c r="C564" s="383"/>
      <c r="D564" s="114"/>
      <c r="E564" s="75"/>
      <c r="F564" s="53"/>
      <c r="G564" s="53"/>
      <c r="I564" s="113"/>
      <c r="J564" s="113"/>
    </row>
    <row r="565" spans="2:10" s="112" customFormat="1" ht="25.5">
      <c r="B565" s="76" t="s">
        <v>383</v>
      </c>
      <c r="C565" s="383"/>
      <c r="D565" s="114"/>
      <c r="E565" s="75"/>
      <c r="F565" s="53"/>
      <c r="G565" s="53"/>
      <c r="I565" s="113"/>
      <c r="J565" s="113"/>
    </row>
    <row r="566" spans="2:10" s="112" customFormat="1" ht="51">
      <c r="B566" s="54" t="s">
        <v>384</v>
      </c>
      <c r="C566" s="383"/>
      <c r="D566" s="114"/>
      <c r="E566" s="75"/>
      <c r="F566" s="53"/>
      <c r="G566" s="53"/>
      <c r="I566" s="113"/>
      <c r="J566" s="113"/>
    </row>
    <row r="567" spans="2:10" s="112" customFormat="1" ht="40.9" customHeight="1">
      <c r="B567" s="54" t="s">
        <v>385</v>
      </c>
      <c r="C567" s="383"/>
      <c r="D567" s="114"/>
      <c r="E567" s="75"/>
      <c r="F567" s="53"/>
      <c r="G567" s="53"/>
      <c r="I567" s="113"/>
      <c r="J567" s="113"/>
    </row>
    <row r="568" spans="2:10" s="112" customFormat="1">
      <c r="B568" s="76" t="s">
        <v>225</v>
      </c>
      <c r="C568" s="383"/>
      <c r="D568" s="114"/>
      <c r="E568" s="75"/>
      <c r="F568" s="53"/>
      <c r="G568" s="53"/>
      <c r="I568" s="113"/>
      <c r="J568" s="113"/>
    </row>
    <row r="569" spans="2:10" s="112" customFormat="1" ht="25.5">
      <c r="B569" s="76" t="s">
        <v>386</v>
      </c>
      <c r="C569" s="383"/>
      <c r="D569" s="114"/>
      <c r="E569" s="75"/>
      <c r="F569" s="53"/>
      <c r="G569" s="53"/>
      <c r="I569" s="113"/>
      <c r="J569" s="113"/>
    </row>
    <row r="570" spans="2:10" s="112" customFormat="1">
      <c r="B570" s="60" t="s">
        <v>292</v>
      </c>
      <c r="C570" s="383">
        <v>62.29</v>
      </c>
      <c r="D570" s="114"/>
      <c r="E570" s="171">
        <v>0</v>
      </c>
      <c r="F570" s="53"/>
      <c r="G570" s="61">
        <f>C570*E570</f>
        <v>0</v>
      </c>
      <c r="I570" s="113"/>
      <c r="J570" s="113"/>
    </row>
    <row r="571" spans="2:10" s="112" customFormat="1">
      <c r="B571" s="60" t="s">
        <v>293</v>
      </c>
      <c r="C571" s="410">
        <v>3.28</v>
      </c>
      <c r="D571" s="114"/>
      <c r="E571" s="171">
        <v>0</v>
      </c>
      <c r="F571" s="53"/>
      <c r="G571" s="61">
        <f>C571*E571</f>
        <v>0</v>
      </c>
      <c r="I571" s="113"/>
      <c r="J571" s="113"/>
    </row>
    <row r="572" spans="2:10" s="112" customFormat="1">
      <c r="B572" s="60" t="s">
        <v>23</v>
      </c>
      <c r="C572" s="383">
        <f>40.95+24.62</f>
        <v>65.570000000000007</v>
      </c>
      <c r="D572" s="114"/>
      <c r="E572" s="75"/>
      <c r="F572" s="53"/>
      <c r="G572" s="53"/>
      <c r="I572" s="113"/>
      <c r="J572" s="113"/>
    </row>
    <row r="573" spans="2:10" s="112" customFormat="1">
      <c r="B573" s="48"/>
      <c r="C573" s="383"/>
      <c r="D573" s="114"/>
      <c r="E573" s="75"/>
      <c r="F573" s="53"/>
      <c r="G573" s="53"/>
      <c r="I573" s="113"/>
      <c r="J573" s="113"/>
    </row>
    <row r="574" spans="2:10" s="112" customFormat="1">
      <c r="B574" s="48" t="s">
        <v>54</v>
      </c>
      <c r="C574" s="383"/>
      <c r="D574" s="114"/>
      <c r="E574" s="75"/>
      <c r="F574" s="53"/>
      <c r="G574" s="53"/>
      <c r="I574" s="113"/>
      <c r="J574" s="113"/>
    </row>
    <row r="575" spans="2:10" s="112" customFormat="1">
      <c r="B575" s="48" t="s">
        <v>387</v>
      </c>
      <c r="C575" s="383"/>
      <c r="D575" s="114"/>
      <c r="E575" s="75"/>
      <c r="F575" s="53"/>
      <c r="G575" s="53"/>
      <c r="I575" s="113"/>
      <c r="J575" s="113"/>
    </row>
    <row r="576" spans="2:10" s="112" customFormat="1">
      <c r="B576" s="48" t="s">
        <v>388</v>
      </c>
      <c r="C576" s="383"/>
      <c r="D576" s="114"/>
      <c r="E576" s="75"/>
      <c r="F576" s="53"/>
      <c r="G576" s="53"/>
      <c r="I576" s="113"/>
      <c r="J576" s="113"/>
    </row>
    <row r="577" spans="2:10" s="112" customFormat="1">
      <c r="B577" s="48" t="s">
        <v>56</v>
      </c>
      <c r="C577" s="383"/>
      <c r="D577" s="114"/>
      <c r="E577" s="75"/>
      <c r="F577" s="53"/>
      <c r="G577" s="53"/>
      <c r="I577" s="113"/>
      <c r="J577" s="113"/>
    </row>
    <row r="578" spans="2:10" s="112" customFormat="1">
      <c r="B578" s="48" t="s">
        <v>194</v>
      </c>
      <c r="C578" s="383"/>
      <c r="D578" s="114"/>
      <c r="E578" s="75"/>
      <c r="F578" s="53"/>
      <c r="G578" s="53"/>
      <c r="I578" s="113"/>
      <c r="J578" s="113"/>
    </row>
    <row r="579" spans="2:10" s="112" customFormat="1">
      <c r="B579" s="60" t="s">
        <v>24</v>
      </c>
      <c r="C579" s="383">
        <f>4*1.5</f>
        <v>6</v>
      </c>
      <c r="D579" s="114"/>
      <c r="E579" s="171">
        <v>0</v>
      </c>
      <c r="F579" s="53"/>
      <c r="G579" s="61">
        <f>C579*E579</f>
        <v>0</v>
      </c>
      <c r="I579" s="113"/>
      <c r="J579" s="113"/>
    </row>
    <row r="580" spans="2:10" s="112" customFormat="1">
      <c r="B580" s="48"/>
      <c r="C580" s="383"/>
      <c r="D580" s="114"/>
      <c r="E580" s="75"/>
      <c r="F580" s="53"/>
      <c r="G580" s="53"/>
      <c r="I580" s="113"/>
      <c r="J580" s="113"/>
    </row>
    <row r="581" spans="2:10" s="112" customFormat="1">
      <c r="B581" s="48" t="s">
        <v>57</v>
      </c>
      <c r="C581" s="383"/>
      <c r="D581" s="114"/>
      <c r="E581" s="75"/>
      <c r="F581" s="53"/>
      <c r="G581" s="53"/>
      <c r="I581" s="113"/>
      <c r="J581" s="113"/>
    </row>
    <row r="582" spans="2:10" s="112" customFormat="1">
      <c r="B582" s="48" t="s">
        <v>58</v>
      </c>
      <c r="C582" s="383"/>
      <c r="D582" s="114"/>
      <c r="E582" s="75"/>
      <c r="F582" s="53"/>
      <c r="G582" s="53"/>
      <c r="I582" s="113"/>
      <c r="J582" s="113"/>
    </row>
    <row r="583" spans="2:10" s="112" customFormat="1">
      <c r="B583" s="48" t="s">
        <v>59</v>
      </c>
      <c r="C583" s="383"/>
      <c r="D583" s="114"/>
      <c r="E583" s="75"/>
      <c r="F583" s="53"/>
      <c r="G583" s="53"/>
      <c r="I583" s="113"/>
      <c r="J583" s="113"/>
    </row>
    <row r="584" spans="2:10" s="112" customFormat="1">
      <c r="B584" s="48" t="s">
        <v>389</v>
      </c>
      <c r="C584" s="383"/>
      <c r="D584" s="114"/>
      <c r="E584" s="75"/>
      <c r="F584" s="53"/>
      <c r="G584" s="53"/>
      <c r="I584" s="113"/>
      <c r="J584" s="113"/>
    </row>
    <row r="585" spans="2:10" s="112" customFormat="1">
      <c r="B585" s="48" t="s">
        <v>390</v>
      </c>
      <c r="C585" s="383"/>
      <c r="D585" s="114"/>
      <c r="E585" s="75"/>
      <c r="F585" s="53"/>
      <c r="G585" s="53"/>
      <c r="I585" s="113"/>
      <c r="J585" s="113"/>
    </row>
    <row r="586" spans="2:10" s="112" customFormat="1">
      <c r="B586" s="48" t="s">
        <v>63</v>
      </c>
      <c r="C586" s="383"/>
      <c r="D586" s="114"/>
      <c r="E586" s="75"/>
      <c r="F586" s="53"/>
      <c r="G586" s="53"/>
      <c r="I586" s="113"/>
      <c r="J586" s="113"/>
    </row>
    <row r="587" spans="2:10" s="112" customFormat="1">
      <c r="B587" s="60" t="s">
        <v>21</v>
      </c>
      <c r="C587" s="383">
        <f>31.6+20.37</f>
        <v>51.97</v>
      </c>
      <c r="D587" s="395"/>
      <c r="E587" s="171">
        <v>0</v>
      </c>
      <c r="F587" s="53"/>
      <c r="G587" s="61">
        <f>C587*E587</f>
        <v>0</v>
      </c>
      <c r="I587" s="113"/>
      <c r="J587" s="113"/>
    </row>
    <row r="588" spans="2:10" s="112" customFormat="1">
      <c r="B588" s="48"/>
      <c r="C588" s="383"/>
      <c r="D588" s="114"/>
      <c r="E588" s="75"/>
      <c r="F588" s="53"/>
      <c r="G588" s="53"/>
      <c r="I588" s="113"/>
      <c r="J588" s="113"/>
    </row>
    <row r="589" spans="2:10" s="112" customFormat="1">
      <c r="B589" s="48" t="s">
        <v>64</v>
      </c>
      <c r="C589" s="383"/>
      <c r="D589" s="114"/>
      <c r="E589" s="75"/>
      <c r="F589" s="53"/>
      <c r="G589" s="53"/>
      <c r="I589" s="113"/>
      <c r="J589" s="113"/>
    </row>
    <row r="590" spans="2:10" s="112" customFormat="1">
      <c r="B590" s="48" t="s">
        <v>391</v>
      </c>
      <c r="C590" s="383"/>
      <c r="D590" s="114"/>
      <c r="E590" s="75"/>
      <c r="F590" s="53"/>
      <c r="G590" s="53"/>
      <c r="I590" s="113"/>
      <c r="J590" s="113"/>
    </row>
    <row r="591" spans="2:10" s="112" customFormat="1">
      <c r="B591" s="60" t="s">
        <v>24</v>
      </c>
      <c r="C591" s="383">
        <f>3.16+2.04</f>
        <v>5.2</v>
      </c>
      <c r="D591" s="114"/>
      <c r="E591" s="171">
        <v>0</v>
      </c>
      <c r="F591" s="53"/>
      <c r="G591" s="61">
        <f>C591*E591</f>
        <v>0</v>
      </c>
      <c r="I591" s="113"/>
      <c r="J591" s="113"/>
    </row>
    <row r="592" spans="2:10" s="112" customFormat="1" ht="9.75" customHeight="1">
      <c r="B592" s="48"/>
      <c r="C592" s="383"/>
      <c r="D592" s="114"/>
      <c r="E592" s="75"/>
      <c r="F592" s="53"/>
      <c r="G592" s="53"/>
      <c r="I592" s="113"/>
      <c r="J592" s="113"/>
    </row>
    <row r="593" spans="2:10" s="112" customFormat="1" ht="76.5">
      <c r="B593" s="54" t="s">
        <v>392</v>
      </c>
      <c r="C593" s="383"/>
      <c r="D593" s="114"/>
      <c r="E593" s="75"/>
      <c r="F593" s="53"/>
      <c r="G593" s="53"/>
      <c r="I593" s="113"/>
      <c r="J593" s="113"/>
    </row>
    <row r="594" spans="2:10" s="112" customFormat="1">
      <c r="B594" s="74" t="s">
        <v>393</v>
      </c>
      <c r="C594" s="383"/>
      <c r="D594" s="114"/>
      <c r="E594" s="75"/>
      <c r="F594" s="53"/>
      <c r="G594" s="53"/>
      <c r="I594" s="113"/>
      <c r="J594" s="113"/>
    </row>
    <row r="595" spans="2:10" s="112" customFormat="1">
      <c r="B595" s="74" t="s">
        <v>394</v>
      </c>
      <c r="C595" s="383"/>
      <c r="D595" s="114"/>
      <c r="E595" s="75"/>
      <c r="F595" s="53"/>
      <c r="G595" s="53"/>
      <c r="I595" s="113"/>
      <c r="J595" s="113"/>
    </row>
    <row r="596" spans="2:10" s="112" customFormat="1">
      <c r="B596" s="74" t="s">
        <v>79</v>
      </c>
      <c r="C596" s="383"/>
      <c r="D596" s="114"/>
      <c r="E596" s="75"/>
      <c r="F596" s="53"/>
      <c r="G596" s="53"/>
      <c r="I596" s="113"/>
      <c r="J596" s="113"/>
    </row>
    <row r="597" spans="2:10" s="112" customFormat="1">
      <c r="B597" s="60" t="s">
        <v>24</v>
      </c>
      <c r="C597" s="383">
        <f>19.09+8.24</f>
        <v>27.33</v>
      </c>
      <c r="D597" s="114"/>
      <c r="E597" s="171">
        <v>0</v>
      </c>
      <c r="F597" s="53"/>
      <c r="G597" s="61">
        <f>C597*E597</f>
        <v>0</v>
      </c>
      <c r="I597" s="113"/>
      <c r="J597" s="113"/>
    </row>
    <row r="598" spans="2:10" s="112" customFormat="1" ht="11.65" customHeight="1">
      <c r="B598" s="48"/>
      <c r="C598" s="383"/>
      <c r="D598" s="114"/>
      <c r="E598" s="75"/>
      <c r="F598" s="53"/>
      <c r="G598" s="53"/>
      <c r="I598" s="113"/>
      <c r="J598" s="113"/>
    </row>
    <row r="599" spans="2:10" s="112" customFormat="1">
      <c r="B599" s="48" t="s">
        <v>395</v>
      </c>
      <c r="C599" s="383"/>
      <c r="D599" s="114"/>
      <c r="E599" s="75"/>
      <c r="F599" s="53"/>
      <c r="G599" s="53"/>
      <c r="I599" s="113"/>
      <c r="J599" s="113"/>
    </row>
    <row r="600" spans="2:10" s="112" customFormat="1">
      <c r="B600" s="48" t="s">
        <v>266</v>
      </c>
      <c r="C600" s="383"/>
      <c r="D600" s="114"/>
      <c r="E600" s="75"/>
      <c r="F600" s="53"/>
      <c r="G600" s="53"/>
      <c r="I600" s="113"/>
      <c r="J600" s="113"/>
    </row>
    <row r="601" spans="2:10" s="112" customFormat="1">
      <c r="B601" s="48" t="s">
        <v>76</v>
      </c>
      <c r="C601" s="383"/>
      <c r="D601" s="114"/>
      <c r="E601" s="75"/>
      <c r="F601" s="53"/>
      <c r="G601" s="53"/>
      <c r="I601" s="113"/>
      <c r="J601" s="113"/>
    </row>
    <row r="602" spans="2:10" s="112" customFormat="1">
      <c r="B602" s="48" t="s">
        <v>196</v>
      </c>
      <c r="C602" s="383"/>
      <c r="D602" s="114"/>
      <c r="E602" s="75"/>
      <c r="F602" s="53"/>
      <c r="G602" s="53"/>
      <c r="I602" s="113"/>
      <c r="J602" s="113"/>
    </row>
    <row r="603" spans="2:10" s="112" customFormat="1">
      <c r="B603" s="48" t="s">
        <v>396</v>
      </c>
      <c r="C603" s="383"/>
      <c r="D603" s="114"/>
      <c r="E603" s="75"/>
      <c r="F603" s="53"/>
      <c r="G603" s="53"/>
      <c r="I603" s="113"/>
      <c r="J603" s="113"/>
    </row>
    <row r="604" spans="2:10" s="112" customFormat="1">
      <c r="B604" s="48" t="s">
        <v>77</v>
      </c>
      <c r="C604" s="383"/>
      <c r="D604" s="114"/>
      <c r="E604" s="75"/>
      <c r="F604" s="53"/>
      <c r="G604" s="53"/>
      <c r="I604" s="113"/>
      <c r="J604" s="113"/>
    </row>
    <row r="605" spans="2:10" s="112" customFormat="1">
      <c r="B605" s="48" t="s">
        <v>78</v>
      </c>
      <c r="C605" s="383"/>
      <c r="D605" s="114"/>
      <c r="E605" s="75"/>
      <c r="F605" s="53"/>
      <c r="G605" s="53"/>
      <c r="I605" s="113"/>
      <c r="J605" s="113"/>
    </row>
    <row r="606" spans="2:10" s="112" customFormat="1">
      <c r="B606" s="48" t="s">
        <v>79</v>
      </c>
      <c r="C606" s="383"/>
      <c r="D606" s="114"/>
      <c r="E606" s="75"/>
      <c r="F606" s="53"/>
      <c r="G606" s="53"/>
      <c r="I606" s="113"/>
      <c r="J606" s="113"/>
    </row>
    <row r="607" spans="2:10" s="112" customFormat="1">
      <c r="B607" s="60" t="s">
        <v>24</v>
      </c>
      <c r="C607" s="383">
        <f>14.85+12.3</f>
        <v>27.15</v>
      </c>
      <c r="D607" s="114"/>
      <c r="E607" s="171">
        <v>0</v>
      </c>
      <c r="F607" s="53"/>
      <c r="G607" s="61">
        <f>C607*E607</f>
        <v>0</v>
      </c>
      <c r="I607" s="113"/>
      <c r="J607" s="113"/>
    </row>
    <row r="608" spans="2:10" s="112" customFormat="1" ht="10.9" customHeight="1">
      <c r="B608" s="48"/>
      <c r="C608" s="383"/>
      <c r="D608" s="114"/>
      <c r="E608" s="75"/>
      <c r="F608" s="53"/>
      <c r="G608" s="53"/>
      <c r="I608" s="113"/>
      <c r="J608" s="113"/>
    </row>
    <row r="609" spans="2:10" s="112" customFormat="1" ht="38.25">
      <c r="B609" s="63" t="s">
        <v>397</v>
      </c>
      <c r="C609" s="383"/>
      <c r="D609" s="114"/>
      <c r="E609" s="75"/>
      <c r="F609" s="53"/>
      <c r="G609" s="53"/>
      <c r="I609" s="113"/>
      <c r="J609" s="113"/>
    </row>
    <row r="610" spans="2:10" s="112" customFormat="1" ht="76.5">
      <c r="B610" s="63" t="s">
        <v>313</v>
      </c>
      <c r="C610" s="383"/>
      <c r="D610" s="114"/>
      <c r="E610" s="75"/>
      <c r="F610" s="53"/>
      <c r="G610" s="53"/>
      <c r="I610" s="113"/>
      <c r="J610" s="113"/>
    </row>
    <row r="611" spans="2:10" s="112" customFormat="1" ht="63.75">
      <c r="B611" s="63" t="s">
        <v>314</v>
      </c>
      <c r="C611" s="383"/>
      <c r="D611" s="114"/>
      <c r="E611" s="75"/>
      <c r="F611" s="53"/>
      <c r="G611" s="53"/>
      <c r="I611" s="113"/>
      <c r="J611" s="113"/>
    </row>
    <row r="612" spans="2:10" s="112" customFormat="1">
      <c r="B612" s="60" t="s">
        <v>24</v>
      </c>
      <c r="C612" s="383">
        <f>C579</f>
        <v>6</v>
      </c>
      <c r="D612" s="114"/>
      <c r="E612" s="171">
        <v>0</v>
      </c>
      <c r="F612" s="53"/>
      <c r="G612" s="61">
        <f>C612*E612</f>
        <v>0</v>
      </c>
      <c r="I612" s="113"/>
      <c r="J612" s="113"/>
    </row>
    <row r="613" spans="2:10" s="112" customFormat="1" ht="10.35" customHeight="1">
      <c r="B613" s="60"/>
      <c r="C613" s="383"/>
      <c r="D613" s="114"/>
      <c r="E613" s="75"/>
      <c r="F613" s="53"/>
      <c r="G613" s="53"/>
      <c r="I613" s="113"/>
      <c r="J613" s="113"/>
    </row>
    <row r="614" spans="2:10" s="112" customFormat="1">
      <c r="B614" s="48" t="s">
        <v>316</v>
      </c>
      <c r="C614" s="383"/>
      <c r="D614" s="114"/>
      <c r="E614" s="75"/>
      <c r="F614" s="53"/>
      <c r="G614" s="53"/>
      <c r="I614" s="113"/>
      <c r="J614" s="113"/>
    </row>
    <row r="615" spans="2:10" s="112" customFormat="1">
      <c r="B615" s="48" t="s">
        <v>80</v>
      </c>
      <c r="C615" s="383"/>
      <c r="D615" s="114"/>
      <c r="E615" s="75"/>
      <c r="F615" s="53"/>
      <c r="G615" s="53"/>
      <c r="I615" s="113"/>
      <c r="J615" s="113"/>
    </row>
    <row r="616" spans="2:10" s="112" customFormat="1">
      <c r="B616" s="48" t="s">
        <v>268</v>
      </c>
      <c r="C616" s="383"/>
      <c r="D616" s="114"/>
      <c r="E616" s="75"/>
      <c r="F616" s="53"/>
      <c r="G616" s="53"/>
      <c r="I616" s="113"/>
      <c r="J616" s="113"/>
    </row>
    <row r="617" spans="2:10" s="112" customFormat="1">
      <c r="B617" s="48" t="s">
        <v>276</v>
      </c>
      <c r="C617" s="383"/>
      <c r="D617" s="114"/>
      <c r="E617" s="75"/>
      <c r="F617" s="53"/>
      <c r="G617" s="53"/>
      <c r="I617" s="113"/>
      <c r="J617" s="113"/>
    </row>
    <row r="618" spans="2:10" s="112" customFormat="1">
      <c r="B618" s="48" t="s">
        <v>81</v>
      </c>
      <c r="C618" s="383"/>
      <c r="D618" s="114"/>
      <c r="E618" s="75"/>
      <c r="F618" s="53"/>
      <c r="G618" s="53"/>
      <c r="I618" s="113"/>
      <c r="J618" s="113"/>
    </row>
    <row r="619" spans="2:10" s="112" customFormat="1">
      <c r="B619" s="48" t="s">
        <v>82</v>
      </c>
      <c r="C619" s="383"/>
      <c r="D619" s="114"/>
      <c r="E619" s="75"/>
      <c r="F619" s="53"/>
      <c r="G619" s="53"/>
      <c r="I619" s="113"/>
      <c r="J619" s="113"/>
    </row>
    <row r="620" spans="2:10" s="112" customFormat="1">
      <c r="B620" s="48" t="s">
        <v>398</v>
      </c>
      <c r="C620" s="383"/>
      <c r="D620" s="114"/>
      <c r="E620" s="75"/>
      <c r="F620" s="53"/>
      <c r="G620" s="53"/>
      <c r="I620" s="113"/>
      <c r="J620" s="113"/>
    </row>
    <row r="621" spans="2:10" s="112" customFormat="1">
      <c r="B621" s="48" t="s">
        <v>399</v>
      </c>
      <c r="C621" s="383"/>
      <c r="D621" s="114"/>
      <c r="E621" s="75"/>
      <c r="F621" s="53"/>
      <c r="G621" s="53"/>
      <c r="I621" s="113"/>
      <c r="J621" s="113"/>
    </row>
    <row r="622" spans="2:10" s="112" customFormat="1">
      <c r="B622" s="48" t="s">
        <v>79</v>
      </c>
      <c r="C622" s="383"/>
      <c r="D622" s="114"/>
      <c r="E622" s="75"/>
      <c r="F622" s="53"/>
      <c r="G622" s="53"/>
      <c r="I622" s="113"/>
      <c r="J622" s="113"/>
    </row>
    <row r="623" spans="2:10" s="112" customFormat="1">
      <c r="B623" s="60" t="s">
        <v>24</v>
      </c>
      <c r="C623" s="383">
        <v>17.87</v>
      </c>
      <c r="D623" s="114"/>
      <c r="E623" s="171">
        <v>0</v>
      </c>
      <c r="F623" s="53"/>
      <c r="G623" s="61">
        <f>C623*E623</f>
        <v>0</v>
      </c>
      <c r="I623" s="113"/>
      <c r="J623" s="113"/>
    </row>
    <row r="624" spans="2:10" s="112" customFormat="1">
      <c r="B624" s="30"/>
      <c r="C624" s="383"/>
      <c r="D624" s="114"/>
      <c r="E624" s="75"/>
      <c r="F624" s="53"/>
      <c r="G624" s="53"/>
      <c r="I624" s="113"/>
      <c r="J624" s="113"/>
    </row>
    <row r="625" spans="2:10" s="112" customFormat="1">
      <c r="B625" s="48" t="s">
        <v>317</v>
      </c>
      <c r="C625" s="383"/>
      <c r="D625" s="114"/>
      <c r="E625" s="75"/>
      <c r="F625" s="53"/>
      <c r="G625" s="53"/>
      <c r="I625" s="113"/>
      <c r="J625" s="113"/>
    </row>
    <row r="626" spans="2:10" s="112" customFormat="1">
      <c r="B626" s="48" t="s">
        <v>258</v>
      </c>
      <c r="C626" s="383"/>
      <c r="D626" s="114"/>
      <c r="E626" s="75"/>
      <c r="F626" s="53"/>
      <c r="G626" s="53"/>
      <c r="I626" s="113"/>
      <c r="J626" s="113"/>
    </row>
    <row r="627" spans="2:10" s="112" customFormat="1">
      <c r="B627" s="48" t="s">
        <v>26</v>
      </c>
      <c r="C627" s="383"/>
      <c r="D627" s="114"/>
      <c r="E627" s="75"/>
      <c r="F627" s="53"/>
      <c r="G627" s="53"/>
      <c r="I627" s="113"/>
      <c r="J627" s="113"/>
    </row>
    <row r="628" spans="2:10" s="112" customFormat="1">
      <c r="B628" s="48" t="s">
        <v>27</v>
      </c>
      <c r="C628" s="383"/>
      <c r="D628" s="114"/>
      <c r="E628" s="75"/>
      <c r="F628" s="53"/>
      <c r="G628" s="53"/>
      <c r="I628" s="113"/>
      <c r="J628" s="113"/>
    </row>
    <row r="629" spans="2:10" s="112" customFormat="1">
      <c r="B629" s="60" t="s">
        <v>24</v>
      </c>
      <c r="C629" s="383">
        <f>C572+C579</f>
        <v>71.570000000000007</v>
      </c>
      <c r="D629" s="114"/>
      <c r="E629" s="171">
        <v>0</v>
      </c>
      <c r="F629" s="53"/>
      <c r="G629" s="61">
        <f>C629*E629</f>
        <v>0</v>
      </c>
      <c r="I629" s="113"/>
      <c r="J629" s="113"/>
    </row>
    <row r="630" spans="2:10" s="112" customFormat="1" ht="9.1999999999999993" customHeight="1">
      <c r="B630" s="48"/>
      <c r="C630" s="383"/>
      <c r="D630" s="114"/>
      <c r="E630" s="75"/>
      <c r="F630" s="53"/>
      <c r="G630" s="53"/>
      <c r="I630" s="113"/>
      <c r="J630" s="113"/>
    </row>
    <row r="631" spans="2:10" ht="15.75">
      <c r="B631" s="21" t="s">
        <v>25</v>
      </c>
      <c r="C631" s="388"/>
      <c r="D631" s="389"/>
      <c r="E631" s="23" t="s">
        <v>22</v>
      </c>
      <c r="F631" s="24"/>
      <c r="G631" s="214">
        <f>SUM(G563:G630)</f>
        <v>0</v>
      </c>
      <c r="I631" s="79"/>
      <c r="J631" s="104"/>
    </row>
    <row r="632" spans="2:10" ht="15">
      <c r="B632" s="31"/>
      <c r="C632" s="390"/>
      <c r="D632" s="391"/>
      <c r="E632" s="204"/>
      <c r="F632" s="26"/>
      <c r="G632" s="53"/>
      <c r="I632" s="79"/>
      <c r="J632" s="104"/>
    </row>
    <row r="633" spans="2:10" ht="15.75">
      <c r="B633" s="7" t="s">
        <v>400</v>
      </c>
      <c r="C633" s="390"/>
      <c r="D633" s="391"/>
      <c r="E633" s="204"/>
      <c r="F633" s="26"/>
      <c r="G633" s="26"/>
      <c r="I633" s="79"/>
      <c r="J633" s="104"/>
    </row>
    <row r="634" spans="2:10">
      <c r="B634" s="48"/>
      <c r="C634" s="383"/>
      <c r="D634" s="114"/>
      <c r="E634" s="75"/>
      <c r="F634" s="53"/>
      <c r="G634" s="53"/>
      <c r="I634" s="79"/>
      <c r="J634" s="79"/>
    </row>
    <row r="635" spans="2:10" ht="114.75">
      <c r="B635" s="54" t="s">
        <v>401</v>
      </c>
      <c r="C635" s="383"/>
      <c r="D635" s="114"/>
      <c r="E635" s="75"/>
      <c r="F635" s="53"/>
      <c r="G635" s="53"/>
      <c r="I635" s="79"/>
      <c r="J635" s="79"/>
    </row>
    <row r="636" spans="2:10" ht="127.5">
      <c r="B636" s="54" t="s">
        <v>402</v>
      </c>
      <c r="C636" s="383"/>
      <c r="D636" s="114"/>
      <c r="E636" s="75"/>
      <c r="F636" s="53"/>
      <c r="G636" s="53"/>
      <c r="I636" s="79"/>
      <c r="J636" s="79"/>
    </row>
    <row r="637" spans="2:10" s="10" customFormat="1" hidden="1">
      <c r="B637" s="97" t="s">
        <v>372</v>
      </c>
      <c r="C637" s="403"/>
      <c r="D637" s="114"/>
      <c r="E637" s="202"/>
      <c r="F637" s="53"/>
      <c r="G637" s="56">
        <f t="shared" ref="G637:G644" si="8">C637*E637</f>
        <v>0</v>
      </c>
      <c r="I637" s="96"/>
      <c r="J637" s="96"/>
    </row>
    <row r="638" spans="2:10" s="10" customFormat="1">
      <c r="B638" s="97" t="s">
        <v>373</v>
      </c>
      <c r="C638" s="403">
        <f>C515</f>
        <v>64.97</v>
      </c>
      <c r="D638" s="114"/>
      <c r="E638" s="202">
        <v>0</v>
      </c>
      <c r="F638" s="53"/>
      <c r="G638" s="56">
        <f>C638*E638</f>
        <v>0</v>
      </c>
      <c r="I638" s="96"/>
      <c r="J638" s="96"/>
    </row>
    <row r="639" spans="2:10" s="10" customFormat="1" hidden="1">
      <c r="B639" s="97" t="s">
        <v>374</v>
      </c>
      <c r="C639" s="403">
        <f>C516</f>
        <v>0</v>
      </c>
      <c r="D639" s="114"/>
      <c r="E639" s="202">
        <v>0</v>
      </c>
      <c r="F639" s="53"/>
      <c r="G639" s="56">
        <f t="shared" si="8"/>
        <v>0</v>
      </c>
      <c r="I639" s="96"/>
      <c r="J639" s="96"/>
    </row>
    <row r="640" spans="2:10" s="10" customFormat="1" hidden="1">
      <c r="B640" s="97" t="s">
        <v>375</v>
      </c>
      <c r="C640" s="403">
        <f>C517</f>
        <v>0</v>
      </c>
      <c r="D640" s="114"/>
      <c r="E640" s="202"/>
      <c r="F640" s="53"/>
      <c r="G640" s="56">
        <f t="shared" si="8"/>
        <v>0</v>
      </c>
      <c r="I640" s="96"/>
      <c r="J640" s="96"/>
    </row>
    <row r="641" spans="2:10" s="10" customFormat="1" hidden="1">
      <c r="B641" s="97" t="s">
        <v>376</v>
      </c>
      <c r="C641" s="403">
        <f>C518</f>
        <v>0</v>
      </c>
      <c r="D641" s="114"/>
      <c r="E641" s="202">
        <v>0</v>
      </c>
      <c r="F641" s="53"/>
      <c r="G641" s="56">
        <f t="shared" si="8"/>
        <v>0</v>
      </c>
      <c r="I641" s="96"/>
      <c r="J641" s="96"/>
    </row>
    <row r="642" spans="2:10" s="10" customFormat="1" hidden="1">
      <c r="B642" s="97" t="s">
        <v>377</v>
      </c>
      <c r="C642" s="404"/>
      <c r="D642" s="114"/>
      <c r="E642" s="202"/>
      <c r="F642" s="53"/>
      <c r="G642" s="56">
        <f t="shared" si="8"/>
        <v>0</v>
      </c>
      <c r="I642" s="96"/>
      <c r="J642" s="96"/>
    </row>
    <row r="643" spans="2:10" s="10" customFormat="1" hidden="1">
      <c r="B643" s="97" t="s">
        <v>378</v>
      </c>
      <c r="C643" s="404"/>
      <c r="D643" s="114"/>
      <c r="E643" s="202"/>
      <c r="F643" s="53"/>
      <c r="G643" s="56">
        <f t="shared" si="8"/>
        <v>0</v>
      </c>
      <c r="I643" s="96"/>
      <c r="J643" s="96"/>
    </row>
    <row r="644" spans="2:10" s="10" customFormat="1" hidden="1">
      <c r="B644" s="97" t="s">
        <v>379</v>
      </c>
      <c r="C644" s="404"/>
      <c r="D644" s="114"/>
      <c r="E644" s="202"/>
      <c r="F644" s="53"/>
      <c r="G644" s="56">
        <f t="shared" si="8"/>
        <v>0</v>
      </c>
      <c r="I644" s="96"/>
      <c r="J644" s="96"/>
    </row>
    <row r="645" spans="2:10" s="10" customFormat="1">
      <c r="B645" s="102" t="s">
        <v>228</v>
      </c>
      <c r="C645" s="411">
        <f>SUM(C637:C644)</f>
        <v>64.97</v>
      </c>
      <c r="D645" s="114"/>
      <c r="E645" s="75"/>
      <c r="F645" s="53"/>
      <c r="G645" s="53"/>
      <c r="I645" s="96"/>
      <c r="J645" s="96"/>
    </row>
    <row r="646" spans="2:10" s="10" customFormat="1" ht="92.25" customHeight="1">
      <c r="B646" s="115" t="s">
        <v>403</v>
      </c>
      <c r="C646" s="411"/>
      <c r="D646" s="114"/>
      <c r="E646" s="75"/>
      <c r="F646" s="53"/>
      <c r="G646" s="53"/>
      <c r="I646" s="96"/>
      <c r="J646" s="96"/>
    </row>
    <row r="647" spans="2:10" s="10" customFormat="1" ht="140.25">
      <c r="B647" s="115" t="s">
        <v>404</v>
      </c>
      <c r="C647" s="411"/>
      <c r="D647" s="114"/>
      <c r="E647" s="75"/>
      <c r="F647" s="53"/>
      <c r="G647" s="53"/>
      <c r="I647" s="96"/>
      <c r="J647" s="96"/>
    </row>
    <row r="648" spans="2:10" s="10" customFormat="1" ht="38.25">
      <c r="B648" s="115" t="s">
        <v>405</v>
      </c>
      <c r="C648" s="411"/>
      <c r="D648" s="114"/>
      <c r="E648" s="75"/>
      <c r="F648" s="53"/>
      <c r="G648" s="53"/>
      <c r="I648" s="96"/>
      <c r="J648" s="96"/>
    </row>
    <row r="649" spans="2:10" s="10" customFormat="1" ht="114.75">
      <c r="B649" s="115" t="s">
        <v>406</v>
      </c>
      <c r="C649" s="411"/>
      <c r="D649" s="114"/>
      <c r="E649" s="75"/>
      <c r="F649" s="53"/>
      <c r="G649" s="53"/>
      <c r="I649" s="96"/>
      <c r="J649" s="96"/>
    </row>
    <row r="650" spans="2:10" s="10" customFormat="1" ht="51">
      <c r="B650" s="115" t="s">
        <v>407</v>
      </c>
      <c r="C650" s="411"/>
      <c r="D650" s="114"/>
      <c r="E650" s="75"/>
      <c r="F650" s="53"/>
      <c r="G650" s="53"/>
      <c r="I650" s="96"/>
      <c r="J650" s="96"/>
    </row>
    <row r="651" spans="2:10" s="10" customFormat="1">
      <c r="B651" s="115"/>
      <c r="C651" s="411"/>
      <c r="D651" s="114"/>
      <c r="E651" s="75"/>
      <c r="F651" s="53"/>
      <c r="G651" s="53"/>
      <c r="I651" s="96"/>
      <c r="J651" s="96"/>
    </row>
    <row r="652" spans="2:10" s="10" customFormat="1">
      <c r="B652" s="115"/>
      <c r="C652" s="411"/>
      <c r="D652" s="114"/>
      <c r="E652" s="75"/>
      <c r="F652" s="53"/>
      <c r="G652" s="53"/>
      <c r="I652" s="96"/>
      <c r="J652" s="96"/>
    </row>
    <row r="653" spans="2:10" s="10" customFormat="1" ht="89.25">
      <c r="B653" s="63" t="s">
        <v>408</v>
      </c>
      <c r="C653" s="411"/>
      <c r="D653" s="114"/>
      <c r="E653" s="75"/>
      <c r="F653" s="53"/>
      <c r="G653" s="53"/>
      <c r="I653" s="96"/>
      <c r="J653" s="96"/>
    </row>
    <row r="654" spans="2:10" s="10" customFormat="1" ht="46.5" customHeight="1">
      <c r="B654" s="115" t="s">
        <v>409</v>
      </c>
      <c r="C654" s="411"/>
      <c r="D654" s="114"/>
      <c r="E654" s="75"/>
      <c r="F654" s="53"/>
      <c r="G654" s="53"/>
      <c r="I654" s="96"/>
      <c r="J654" s="96"/>
    </row>
    <row r="655" spans="2:10" s="10" customFormat="1" hidden="1">
      <c r="B655" s="116" t="s">
        <v>410</v>
      </c>
      <c r="C655" s="404">
        <v>0</v>
      </c>
      <c r="D655" s="114"/>
      <c r="E655" s="202">
        <f>1800*1.4</f>
        <v>2520</v>
      </c>
      <c r="F655" s="53"/>
      <c r="G655" s="56">
        <f t="shared" ref="G655:G660" si="9">C655*E655</f>
        <v>0</v>
      </c>
      <c r="I655" s="96"/>
      <c r="J655" s="96"/>
    </row>
    <row r="656" spans="2:10" s="10" customFormat="1">
      <c r="B656" s="116" t="s">
        <v>627</v>
      </c>
      <c r="C656" s="404">
        <v>1</v>
      </c>
      <c r="D656" s="405"/>
      <c r="E656" s="206">
        <v>0</v>
      </c>
      <c r="F656" s="99"/>
      <c r="G656" s="98">
        <f t="shared" si="9"/>
        <v>0</v>
      </c>
      <c r="I656" s="96"/>
      <c r="J656" s="96"/>
    </row>
    <row r="657" spans="2:10" s="10" customFormat="1" ht="15" hidden="1" customHeight="1">
      <c r="B657" s="116" t="s">
        <v>411</v>
      </c>
      <c r="C657" s="404">
        <v>0</v>
      </c>
      <c r="D657" s="405"/>
      <c r="E657" s="206">
        <v>0</v>
      </c>
      <c r="F657" s="99"/>
      <c r="G657" s="98">
        <f t="shared" si="9"/>
        <v>0</v>
      </c>
      <c r="I657" s="96"/>
      <c r="J657" s="96"/>
    </row>
    <row r="658" spans="2:10" s="10" customFormat="1" ht="15" hidden="1" customHeight="1">
      <c r="B658" s="116" t="s">
        <v>412</v>
      </c>
      <c r="C658" s="404">
        <v>0</v>
      </c>
      <c r="D658" s="405"/>
      <c r="E658" s="206">
        <v>0</v>
      </c>
      <c r="F658" s="99"/>
      <c r="G658" s="98">
        <f t="shared" si="9"/>
        <v>0</v>
      </c>
      <c r="I658" s="96"/>
      <c r="J658" s="96"/>
    </row>
    <row r="659" spans="2:10" s="10" customFormat="1" ht="15" customHeight="1">
      <c r="B659" s="116" t="s">
        <v>770</v>
      </c>
      <c r="C659" s="404">
        <v>2</v>
      </c>
      <c r="D659" s="405"/>
      <c r="E659" s="206">
        <v>0</v>
      </c>
      <c r="F659" s="99"/>
      <c r="G659" s="98">
        <f t="shared" si="9"/>
        <v>0</v>
      </c>
      <c r="I659" s="96"/>
      <c r="J659" s="96"/>
    </row>
    <row r="660" spans="2:10" s="10" customFormat="1">
      <c r="B660" s="116" t="s">
        <v>413</v>
      </c>
      <c r="C660" s="404">
        <v>1</v>
      </c>
      <c r="D660" s="405"/>
      <c r="E660" s="206">
        <v>0</v>
      </c>
      <c r="F660" s="99"/>
      <c r="G660" s="98">
        <f t="shared" si="9"/>
        <v>0</v>
      </c>
      <c r="I660" s="96"/>
      <c r="J660" s="96"/>
    </row>
    <row r="661" spans="2:10" s="10" customFormat="1">
      <c r="B661" s="117" t="s">
        <v>228</v>
      </c>
      <c r="C661" s="412">
        <f>SUM(C655:C660)</f>
        <v>4</v>
      </c>
      <c r="D661" s="114"/>
      <c r="E661" s="75"/>
      <c r="F661" s="53"/>
      <c r="G661" s="53"/>
      <c r="I661" s="96"/>
      <c r="J661" s="96"/>
    </row>
    <row r="662" spans="2:10" s="10" customFormat="1">
      <c r="B662" s="48"/>
      <c r="C662" s="383"/>
      <c r="D662" s="114"/>
      <c r="E662" s="75"/>
      <c r="F662" s="53"/>
      <c r="G662" s="53"/>
      <c r="I662" s="96"/>
      <c r="J662" s="96"/>
    </row>
    <row r="663" spans="2:10" s="10" customFormat="1" ht="80.650000000000006" hidden="1" customHeight="1">
      <c r="B663" s="54" t="s">
        <v>414</v>
      </c>
      <c r="C663" s="383"/>
      <c r="D663" s="114"/>
      <c r="E663" s="75"/>
      <c r="F663" s="53"/>
      <c r="G663" s="53"/>
      <c r="I663" s="96"/>
      <c r="J663" s="96"/>
    </row>
    <row r="664" spans="2:10" s="10" customFormat="1" ht="63.75" hidden="1">
      <c r="B664" s="54" t="s">
        <v>415</v>
      </c>
      <c r="C664" s="383"/>
      <c r="D664" s="114"/>
      <c r="E664" s="75"/>
      <c r="F664" s="53"/>
      <c r="G664" s="53"/>
      <c r="I664" s="96"/>
      <c r="J664" s="96"/>
    </row>
    <row r="665" spans="2:10" hidden="1">
      <c r="B665" s="52" t="s">
        <v>416</v>
      </c>
      <c r="C665" s="383">
        <v>0</v>
      </c>
      <c r="D665" s="114"/>
      <c r="E665" s="202">
        <v>0</v>
      </c>
      <c r="F665" s="53"/>
      <c r="G665" s="56">
        <f>C665*E665</f>
        <v>0</v>
      </c>
      <c r="I665" s="79"/>
      <c r="J665" s="79"/>
    </row>
    <row r="666" spans="2:10" hidden="1">
      <c r="B666" s="52" t="s">
        <v>417</v>
      </c>
      <c r="C666" s="383">
        <v>0</v>
      </c>
      <c r="D666" s="114"/>
      <c r="E666" s="202">
        <v>0</v>
      </c>
      <c r="F666" s="53"/>
      <c r="G666" s="56">
        <f>C666*E666</f>
        <v>0</v>
      </c>
      <c r="I666" s="79"/>
      <c r="J666" s="79"/>
    </row>
    <row r="667" spans="2:10" hidden="1">
      <c r="B667" s="52"/>
      <c r="C667" s="383"/>
      <c r="D667" s="114"/>
      <c r="E667" s="75"/>
      <c r="F667" s="53"/>
      <c r="G667" s="53"/>
      <c r="I667" s="79"/>
      <c r="J667" s="79"/>
    </row>
    <row r="668" spans="2:10" ht="114.75">
      <c r="B668" s="54" t="s">
        <v>418</v>
      </c>
      <c r="C668" s="383"/>
      <c r="D668" s="114"/>
      <c r="E668" s="75"/>
      <c r="F668" s="53"/>
      <c r="G668" s="53"/>
      <c r="I668" s="79"/>
      <c r="J668" s="79"/>
    </row>
    <row r="669" spans="2:10">
      <c r="B669" s="52" t="s">
        <v>419</v>
      </c>
      <c r="C669" s="383">
        <v>3</v>
      </c>
      <c r="D669" s="114"/>
      <c r="E669" s="202">
        <v>0</v>
      </c>
      <c r="F669" s="53"/>
      <c r="G669" s="56">
        <f>C669*E669</f>
        <v>0</v>
      </c>
      <c r="I669" s="79"/>
      <c r="J669" s="79"/>
    </row>
    <row r="670" spans="2:10">
      <c r="B670" s="52" t="s">
        <v>420</v>
      </c>
      <c r="C670" s="383">
        <v>3</v>
      </c>
      <c r="D670" s="114"/>
      <c r="E670" s="202">
        <v>0</v>
      </c>
      <c r="F670" s="53"/>
      <c r="G670" s="56">
        <f>C670*E670</f>
        <v>0</v>
      </c>
      <c r="I670" s="79"/>
      <c r="J670" s="79"/>
    </row>
    <row r="671" spans="2:10">
      <c r="B671" s="48"/>
      <c r="C671" s="383"/>
      <c r="D671" s="114"/>
      <c r="E671" s="75"/>
      <c r="F671" s="53"/>
      <c r="G671" s="53"/>
      <c r="I671" s="79"/>
      <c r="J671" s="79"/>
    </row>
    <row r="672" spans="2:10" ht="76.5">
      <c r="B672" s="54" t="s">
        <v>421</v>
      </c>
      <c r="C672" s="383"/>
      <c r="D672" s="114"/>
      <c r="E672" s="75"/>
      <c r="F672" s="53"/>
      <c r="G672" s="53"/>
      <c r="I672" s="79"/>
      <c r="J672" s="79"/>
    </row>
    <row r="673" spans="2:10" ht="51">
      <c r="B673" s="54" t="s">
        <v>422</v>
      </c>
      <c r="C673" s="383"/>
      <c r="D673" s="114"/>
      <c r="E673" s="75"/>
      <c r="F673" s="53"/>
      <c r="G673" s="53"/>
      <c r="I673" s="79"/>
      <c r="J673" s="79"/>
    </row>
    <row r="674" spans="2:10">
      <c r="B674" s="60" t="s">
        <v>423</v>
      </c>
      <c r="C674" s="383">
        <v>1</v>
      </c>
      <c r="D674" s="114"/>
      <c r="E674" s="202">
        <v>0</v>
      </c>
      <c r="F674" s="53"/>
      <c r="G674" s="56">
        <f>C674*E674</f>
        <v>0</v>
      </c>
      <c r="I674" s="79"/>
      <c r="J674" s="79"/>
    </row>
    <row r="675" spans="2:10">
      <c r="B675" s="60" t="s">
        <v>424</v>
      </c>
      <c r="C675" s="383">
        <v>1</v>
      </c>
      <c r="D675" s="114"/>
      <c r="E675" s="202">
        <v>0</v>
      </c>
      <c r="F675" s="53"/>
      <c r="G675" s="56">
        <f>C675*E675</f>
        <v>0</v>
      </c>
      <c r="I675" s="79"/>
      <c r="J675" s="79"/>
    </row>
    <row r="676" spans="2:10" hidden="1">
      <c r="B676" s="52"/>
      <c r="C676" s="383"/>
      <c r="D676" s="114"/>
      <c r="E676" s="75"/>
      <c r="F676" s="53"/>
      <c r="G676" s="53"/>
      <c r="I676" s="79"/>
      <c r="J676" s="79"/>
    </row>
    <row r="677" spans="2:10" ht="76.5" hidden="1">
      <c r="B677" s="118" t="s">
        <v>425</v>
      </c>
      <c r="C677" s="383"/>
      <c r="D677" s="114"/>
      <c r="E677" s="75"/>
      <c r="F677" s="53"/>
      <c r="G677" s="53"/>
      <c r="I677" s="79"/>
      <c r="J677" s="79"/>
    </row>
    <row r="678" spans="2:10" hidden="1">
      <c r="B678" s="60" t="s">
        <v>44</v>
      </c>
      <c r="C678" s="383">
        <v>0</v>
      </c>
      <c r="D678" s="114"/>
      <c r="E678" s="202">
        <v>0</v>
      </c>
      <c r="F678" s="53"/>
      <c r="G678" s="56">
        <f>C678*E678</f>
        <v>0</v>
      </c>
      <c r="I678" s="79"/>
      <c r="J678" s="79"/>
    </row>
    <row r="679" spans="2:10">
      <c r="B679" s="18"/>
      <c r="C679" s="383"/>
      <c r="D679" s="114"/>
      <c r="E679" s="75"/>
      <c r="F679" s="53"/>
      <c r="G679" s="53"/>
      <c r="I679" s="79"/>
      <c r="J679" s="79"/>
    </row>
    <row r="680" spans="2:10">
      <c r="B680" s="48" t="s">
        <v>426</v>
      </c>
      <c r="C680" s="383"/>
      <c r="D680" s="114"/>
      <c r="E680" s="75"/>
      <c r="F680" s="53"/>
      <c r="G680" s="53"/>
      <c r="I680" s="79"/>
      <c r="J680" s="79"/>
    </row>
    <row r="681" spans="2:10">
      <c r="B681" s="48" t="s">
        <v>175</v>
      </c>
      <c r="C681" s="383"/>
      <c r="D681" s="114"/>
      <c r="E681" s="75"/>
      <c r="F681" s="53"/>
      <c r="G681" s="53"/>
      <c r="I681" s="79"/>
      <c r="J681" s="79"/>
    </row>
    <row r="682" spans="2:10" ht="89.25">
      <c r="B682" s="54" t="s">
        <v>427</v>
      </c>
      <c r="C682" s="383"/>
      <c r="D682" s="114"/>
      <c r="E682" s="75"/>
      <c r="F682" s="53"/>
      <c r="G682" s="53"/>
      <c r="I682" s="79"/>
      <c r="J682" s="79"/>
    </row>
    <row r="683" spans="2:10">
      <c r="B683" s="52" t="s">
        <v>428</v>
      </c>
      <c r="C683" s="383">
        <v>4</v>
      </c>
      <c r="D683" s="114"/>
      <c r="E683" s="202">
        <v>0</v>
      </c>
      <c r="F683" s="53"/>
      <c r="G683" s="56">
        <f>C683*E683</f>
        <v>0</v>
      </c>
      <c r="I683" s="79"/>
      <c r="J683" s="79"/>
    </row>
    <row r="684" spans="2:10" hidden="1">
      <c r="B684" s="60" t="s">
        <v>429</v>
      </c>
      <c r="C684" s="383">
        <v>0</v>
      </c>
      <c r="D684" s="114"/>
      <c r="E684" s="202">
        <v>2000</v>
      </c>
      <c r="F684" s="53"/>
      <c r="G684" s="56">
        <f>C684*E684</f>
        <v>0</v>
      </c>
      <c r="I684" s="79"/>
      <c r="J684" s="79"/>
    </row>
    <row r="685" spans="2:10" hidden="1">
      <c r="B685" s="52"/>
      <c r="C685" s="383"/>
      <c r="D685" s="114"/>
      <c r="E685" s="75"/>
      <c r="F685" s="53"/>
      <c r="G685" s="53"/>
      <c r="I685" s="79"/>
      <c r="J685" s="79"/>
    </row>
    <row r="686" spans="2:10" hidden="1">
      <c r="B686" s="48" t="s">
        <v>430</v>
      </c>
      <c r="C686" s="383"/>
      <c r="D686" s="114"/>
      <c r="E686" s="75"/>
      <c r="F686" s="53"/>
      <c r="G686" s="53"/>
      <c r="I686" s="79"/>
      <c r="J686" s="79"/>
    </row>
    <row r="687" spans="2:10" hidden="1">
      <c r="B687" s="48" t="s">
        <v>431</v>
      </c>
      <c r="C687" s="383"/>
      <c r="D687" s="114"/>
      <c r="E687" s="75"/>
      <c r="F687" s="53"/>
      <c r="G687" s="53"/>
      <c r="I687" s="79"/>
      <c r="J687" s="79"/>
    </row>
    <row r="688" spans="2:10" ht="25.5" hidden="1">
      <c r="B688" s="54" t="s">
        <v>432</v>
      </c>
      <c r="C688" s="383"/>
      <c r="D688" s="114"/>
      <c r="E688" s="75"/>
      <c r="F688" s="53"/>
      <c r="G688" s="53"/>
      <c r="I688" s="79"/>
      <c r="J688" s="79"/>
    </row>
    <row r="689" spans="2:10" ht="117" hidden="1" customHeight="1">
      <c r="B689" s="54" t="s">
        <v>433</v>
      </c>
      <c r="C689" s="383"/>
      <c r="D689" s="114"/>
      <c r="E689" s="75"/>
      <c r="F689" s="53"/>
      <c r="G689" s="53"/>
      <c r="I689" s="79"/>
      <c r="J689" s="79"/>
    </row>
    <row r="690" spans="2:10" hidden="1">
      <c r="B690" s="60" t="s">
        <v>434</v>
      </c>
      <c r="C690" s="383">
        <v>0</v>
      </c>
      <c r="D690" s="114"/>
      <c r="E690" s="171">
        <v>0</v>
      </c>
      <c r="F690" s="53"/>
      <c r="G690" s="61">
        <f>C690*E690</f>
        <v>0</v>
      </c>
      <c r="I690" s="79"/>
      <c r="J690" s="79"/>
    </row>
    <row r="691" spans="2:10" hidden="1">
      <c r="B691" s="60"/>
      <c r="C691" s="383"/>
      <c r="D691" s="114"/>
      <c r="E691" s="75"/>
      <c r="F691" s="53"/>
      <c r="G691" s="53"/>
      <c r="I691" s="79"/>
      <c r="J691" s="79"/>
    </row>
    <row r="692" spans="2:10" ht="12.95" hidden="1" customHeight="1">
      <c r="B692" s="119" t="s">
        <v>435</v>
      </c>
      <c r="C692" s="411"/>
      <c r="D692" s="411"/>
      <c r="E692" s="121"/>
      <c r="F692" s="51"/>
      <c r="G692" s="99"/>
      <c r="H692" s="121"/>
      <c r="I692" s="121"/>
      <c r="J692" s="79"/>
    </row>
    <row r="693" spans="2:10" ht="63.75" hidden="1" customHeight="1">
      <c r="B693" s="54" t="s">
        <v>436</v>
      </c>
      <c r="C693" s="383"/>
      <c r="D693" s="114"/>
      <c r="E693" s="75"/>
      <c r="F693" s="53"/>
      <c r="G693" s="53"/>
      <c r="H693" s="121"/>
      <c r="I693" s="121"/>
      <c r="J693" s="79"/>
    </row>
    <row r="694" spans="2:10" ht="12.95" hidden="1" customHeight="1">
      <c r="B694" s="122" t="s">
        <v>437</v>
      </c>
      <c r="C694" s="413">
        <v>22</v>
      </c>
      <c r="D694" s="47"/>
      <c r="E694" s="208"/>
      <c r="F694" s="51"/>
      <c r="G694" s="61">
        <f>C694*E694</f>
        <v>0</v>
      </c>
      <c r="H694" s="124"/>
      <c r="J694" s="79"/>
    </row>
    <row r="695" spans="2:10" ht="12.95" hidden="1" customHeight="1">
      <c r="B695" s="122" t="s">
        <v>438</v>
      </c>
      <c r="C695" s="413">
        <v>22</v>
      </c>
      <c r="D695" s="47"/>
      <c r="E695" s="208"/>
      <c r="F695" s="51"/>
      <c r="G695" s="61">
        <f>C695*E695</f>
        <v>0</v>
      </c>
      <c r="H695" s="124"/>
      <c r="J695" s="79"/>
    </row>
    <row r="696" spans="2:10" ht="12.95" hidden="1" customHeight="1">
      <c r="B696" s="122"/>
      <c r="C696" s="411"/>
      <c r="D696" s="411"/>
      <c r="E696" s="123"/>
      <c r="F696" s="51"/>
      <c r="G696" s="125"/>
      <c r="H696" s="124"/>
      <c r="I696" s="53"/>
      <c r="J696" s="79"/>
    </row>
    <row r="697" spans="2:10" ht="12.95" hidden="1" customHeight="1">
      <c r="B697" s="119" t="s">
        <v>439</v>
      </c>
      <c r="C697" s="411"/>
      <c r="D697" s="411"/>
      <c r="E697" s="123"/>
      <c r="F697" s="51"/>
      <c r="G697" s="125"/>
      <c r="H697" s="124"/>
      <c r="I697" s="53"/>
      <c r="J697" s="79"/>
    </row>
    <row r="698" spans="2:10" ht="114.95" hidden="1" customHeight="1">
      <c r="B698" s="57" t="s">
        <v>440</v>
      </c>
      <c r="C698" s="383"/>
      <c r="D698" s="114"/>
      <c r="E698" s="75"/>
      <c r="F698" s="53"/>
      <c r="G698" s="53"/>
      <c r="H698" s="124"/>
      <c r="I698" s="53"/>
      <c r="J698" s="79"/>
    </row>
    <row r="699" spans="2:10" ht="25.5" hidden="1" customHeight="1">
      <c r="B699" s="57" t="s">
        <v>441</v>
      </c>
      <c r="C699" s="383"/>
      <c r="D699" s="114"/>
      <c r="E699" s="75"/>
      <c r="F699" s="53"/>
      <c r="G699" s="53"/>
      <c r="H699" s="124"/>
      <c r="I699" s="53"/>
      <c r="J699" s="79"/>
    </row>
    <row r="700" spans="2:10" ht="38.25" hidden="1" customHeight="1">
      <c r="B700" s="57" t="s">
        <v>442</v>
      </c>
      <c r="C700" s="383"/>
      <c r="D700" s="114"/>
      <c r="E700" s="75"/>
      <c r="F700" s="53"/>
      <c r="G700" s="53"/>
      <c r="H700" s="119"/>
      <c r="I700" s="121"/>
      <c r="J700" s="79"/>
    </row>
    <row r="701" spans="2:10" ht="12.95" hidden="1" customHeight="1">
      <c r="B701" s="120" t="s">
        <v>443</v>
      </c>
      <c r="C701" s="383">
        <f>(0.24*16.5+0.9*1*0.2*8)*1.15</f>
        <v>6.21</v>
      </c>
      <c r="D701" s="405"/>
      <c r="E701" s="171"/>
      <c r="F701" s="53"/>
      <c r="G701" s="61">
        <f>C701*E701</f>
        <v>0</v>
      </c>
      <c r="J701" s="79"/>
    </row>
    <row r="702" spans="2:10" ht="12.95" hidden="1" customHeight="1">
      <c r="B702" s="60" t="s">
        <v>444</v>
      </c>
      <c r="C702" s="383">
        <f>C701*80</f>
        <v>496.8</v>
      </c>
      <c r="D702" s="405"/>
      <c r="E702" s="171"/>
      <c r="F702" s="53"/>
      <c r="G702" s="61">
        <f>C702*E702</f>
        <v>0</v>
      </c>
      <c r="J702" s="79"/>
    </row>
    <row r="703" spans="2:10" hidden="1">
      <c r="B703" s="52"/>
      <c r="C703" s="383"/>
      <c r="D703" s="114"/>
      <c r="E703" s="75"/>
      <c r="F703" s="53"/>
      <c r="G703" s="53"/>
      <c r="I703" s="79"/>
      <c r="J703" s="79"/>
    </row>
    <row r="704" spans="2:10">
      <c r="B704" s="54"/>
      <c r="C704" s="383"/>
      <c r="D704" s="114"/>
      <c r="E704" s="75"/>
      <c r="F704" s="53"/>
      <c r="G704" s="53"/>
      <c r="I704" s="79"/>
      <c r="J704" s="79"/>
    </row>
    <row r="705" spans="2:10" ht="79.5" customHeight="1">
      <c r="B705" s="57" t="s">
        <v>445</v>
      </c>
      <c r="C705" s="383"/>
      <c r="D705" s="114"/>
      <c r="E705" s="75"/>
      <c r="F705" s="53"/>
      <c r="G705" s="53"/>
      <c r="I705" s="79"/>
      <c r="J705" s="79"/>
    </row>
    <row r="706" spans="2:10">
      <c r="B706" s="48" t="s">
        <v>446</v>
      </c>
      <c r="C706" s="383"/>
      <c r="D706" s="114"/>
      <c r="E706" s="75"/>
      <c r="F706" s="53"/>
      <c r="G706" s="53"/>
      <c r="I706" s="79"/>
      <c r="J706" s="79"/>
    </row>
    <row r="707" spans="2:10">
      <c r="B707" s="48" t="s">
        <v>447</v>
      </c>
      <c r="C707" s="383"/>
      <c r="D707" s="114"/>
      <c r="E707" s="75"/>
      <c r="F707" s="53"/>
      <c r="G707" s="53"/>
      <c r="I707" s="79"/>
      <c r="J707" s="79"/>
    </row>
    <row r="708" spans="2:10">
      <c r="B708" s="52" t="s">
        <v>43</v>
      </c>
      <c r="C708" s="383">
        <f>C522</f>
        <v>64.97</v>
      </c>
      <c r="D708" s="114"/>
      <c r="E708" s="202">
        <v>0</v>
      </c>
      <c r="F708" s="53"/>
      <c r="G708" s="56">
        <f>C708*E708</f>
        <v>0</v>
      </c>
      <c r="I708" s="79"/>
      <c r="J708" s="79"/>
    </row>
    <row r="709" spans="2:10">
      <c r="B709" s="52"/>
      <c r="C709" s="383"/>
      <c r="D709" s="114"/>
      <c r="E709" s="75"/>
      <c r="F709" s="53"/>
      <c r="G709" s="53"/>
      <c r="I709" s="79"/>
      <c r="J709" s="79"/>
    </row>
    <row r="710" spans="2:10" ht="63.75">
      <c r="B710" s="54" t="s">
        <v>448</v>
      </c>
      <c r="C710" s="383"/>
      <c r="D710" s="114"/>
      <c r="E710" s="75"/>
      <c r="F710" s="53"/>
      <c r="G710" s="53"/>
      <c r="I710" s="79"/>
      <c r="J710" s="79"/>
    </row>
    <row r="711" spans="2:10" ht="15.95" customHeight="1">
      <c r="B711" s="52" t="s">
        <v>43</v>
      </c>
      <c r="C711" s="383">
        <f>C522</f>
        <v>64.97</v>
      </c>
      <c r="D711" s="114"/>
      <c r="E711" s="202">
        <v>0</v>
      </c>
      <c r="F711" s="53"/>
      <c r="G711" s="56">
        <f>C711*E711</f>
        <v>0</v>
      </c>
      <c r="I711" s="79"/>
      <c r="J711" s="79"/>
    </row>
    <row r="712" spans="2:10" ht="15.95" customHeight="1">
      <c r="B712" s="48"/>
      <c r="C712" s="383"/>
      <c r="D712" s="114"/>
      <c r="E712" s="75"/>
      <c r="F712" s="53"/>
      <c r="G712" s="53"/>
      <c r="I712" s="79"/>
      <c r="J712" s="79"/>
    </row>
    <row r="713" spans="2:10" ht="15.95" customHeight="1">
      <c r="B713" s="21" t="s">
        <v>400</v>
      </c>
      <c r="C713" s="406"/>
      <c r="D713" s="407"/>
      <c r="E713" s="23" t="s">
        <v>22</v>
      </c>
      <c r="F713" s="24"/>
      <c r="G713" s="214">
        <f>SUM(G635:G712)</f>
        <v>0</v>
      </c>
      <c r="I713" s="79"/>
      <c r="J713" s="104"/>
    </row>
    <row r="714" spans="2:10" ht="15.95" customHeight="1">
      <c r="B714" s="7"/>
      <c r="C714" s="383"/>
      <c r="D714" s="114"/>
      <c r="E714" s="25"/>
      <c r="F714" s="25"/>
      <c r="G714" s="53"/>
      <c r="I714" s="79"/>
      <c r="J714" s="104"/>
    </row>
    <row r="715" spans="2:10" ht="15.95" customHeight="1">
      <c r="B715" s="35" t="s">
        <v>449</v>
      </c>
      <c r="C715" s="383"/>
      <c r="D715" s="114"/>
      <c r="E715" s="75"/>
      <c r="F715" s="53"/>
      <c r="G715" s="53"/>
      <c r="I715" s="79"/>
      <c r="J715" s="104"/>
    </row>
    <row r="716" spans="2:10" ht="15.95" customHeight="1">
      <c r="B716" s="48"/>
      <c r="C716" s="383"/>
      <c r="D716" s="114"/>
      <c r="E716" s="75"/>
      <c r="F716" s="53"/>
      <c r="G716" s="53"/>
      <c r="I716" s="79"/>
      <c r="J716" s="79"/>
    </row>
    <row r="717" spans="2:10" s="126" customFormat="1" ht="63.75">
      <c r="B717" s="54" t="s">
        <v>450</v>
      </c>
      <c r="C717" s="381"/>
      <c r="D717" s="382"/>
      <c r="E717" s="201"/>
      <c r="F717" s="55"/>
      <c r="G717" s="213"/>
      <c r="I717" s="127"/>
      <c r="J717" s="127"/>
    </row>
    <row r="718" spans="2:10">
      <c r="B718" s="48" t="s">
        <v>105</v>
      </c>
      <c r="C718" s="383"/>
      <c r="D718" s="114"/>
      <c r="E718" s="75"/>
      <c r="F718" s="53"/>
      <c r="G718" s="53"/>
      <c r="I718" s="79"/>
      <c r="J718" s="79"/>
    </row>
    <row r="719" spans="2:10" ht="15.95" customHeight="1">
      <c r="B719" s="52" t="s">
        <v>21</v>
      </c>
      <c r="C719" s="383">
        <v>4.5199999999999996</v>
      </c>
      <c r="D719" s="114"/>
      <c r="E719" s="202">
        <v>0</v>
      </c>
      <c r="F719" s="53"/>
      <c r="G719" s="56">
        <f>C719*E719</f>
        <v>0</v>
      </c>
      <c r="I719" s="79"/>
      <c r="J719" s="79"/>
    </row>
    <row r="720" spans="2:10" ht="15.95" customHeight="1">
      <c r="B720" s="52"/>
      <c r="C720" s="383"/>
      <c r="D720" s="114"/>
      <c r="E720" s="75"/>
      <c r="F720" s="53"/>
      <c r="G720" s="53"/>
      <c r="I720" s="79"/>
      <c r="J720" s="79"/>
    </row>
    <row r="721" spans="2:10" ht="63.75">
      <c r="B721" s="49" t="s">
        <v>451</v>
      </c>
      <c r="C721" s="383"/>
      <c r="D721" s="114"/>
      <c r="E721" s="75"/>
      <c r="F721" s="53"/>
      <c r="G721" s="53"/>
      <c r="I721" s="79"/>
      <c r="J721" s="79"/>
    </row>
    <row r="722" spans="2:10" ht="127.5">
      <c r="B722" s="49" t="s">
        <v>452</v>
      </c>
      <c r="C722" s="383"/>
      <c r="D722" s="114"/>
      <c r="E722" s="75"/>
      <c r="F722" s="53"/>
      <c r="G722" s="53"/>
      <c r="I722" s="79"/>
      <c r="J722" s="79"/>
    </row>
    <row r="723" spans="2:10" ht="15.95" customHeight="1">
      <c r="B723" s="128" t="s">
        <v>44</v>
      </c>
      <c r="C723" s="383">
        <v>4</v>
      </c>
      <c r="D723" s="114"/>
      <c r="E723" s="202">
        <v>0</v>
      </c>
      <c r="F723" s="53"/>
      <c r="G723" s="56">
        <f>C723*E723</f>
        <v>0</v>
      </c>
      <c r="I723" s="79"/>
      <c r="J723" s="79"/>
    </row>
    <row r="724" spans="2:10" ht="15.95" hidden="1" customHeight="1">
      <c r="B724" s="129"/>
      <c r="C724" s="383"/>
      <c r="D724" s="114"/>
      <c r="E724" s="75"/>
      <c r="F724" s="53"/>
      <c r="G724" s="53"/>
      <c r="I724" s="79"/>
      <c r="J724" s="79"/>
    </row>
    <row r="725" spans="2:10" ht="54" hidden="1" customHeight="1">
      <c r="B725" s="57" t="s">
        <v>453</v>
      </c>
      <c r="C725" s="383"/>
      <c r="D725" s="114"/>
      <c r="E725" s="75"/>
      <c r="F725" s="53"/>
      <c r="G725" s="53"/>
      <c r="I725" s="79"/>
      <c r="J725" s="79"/>
    </row>
    <row r="726" spans="2:10" ht="127.5" hidden="1">
      <c r="B726" s="57" t="s">
        <v>454</v>
      </c>
      <c r="C726" s="383"/>
      <c r="D726" s="114"/>
      <c r="E726" s="75"/>
      <c r="F726" s="53"/>
      <c r="G726" s="53"/>
      <c r="I726" s="79"/>
      <c r="J726" s="79"/>
    </row>
    <row r="727" spans="2:10" ht="15.95" hidden="1" customHeight="1">
      <c r="B727" s="128" t="s">
        <v>44</v>
      </c>
      <c r="C727" s="383">
        <v>0</v>
      </c>
      <c r="D727" s="114"/>
      <c r="E727" s="171">
        <v>0</v>
      </c>
      <c r="F727" s="53"/>
      <c r="G727" s="61">
        <f>C727*E727</f>
        <v>0</v>
      </c>
      <c r="I727" s="79"/>
      <c r="J727" s="79"/>
    </row>
    <row r="728" spans="2:10" ht="12.95" hidden="1" customHeight="1">
      <c r="B728" s="128"/>
      <c r="C728" s="383"/>
      <c r="D728" s="114"/>
      <c r="E728" s="75"/>
      <c r="F728" s="53"/>
      <c r="G728" s="53"/>
      <c r="I728" s="79"/>
      <c r="J728" s="79"/>
    </row>
    <row r="729" spans="2:10" ht="90" hidden="1" customHeight="1">
      <c r="B729" s="57" t="s">
        <v>455</v>
      </c>
      <c r="C729" s="395"/>
      <c r="D729" s="365"/>
      <c r="E729" s="165"/>
      <c r="F729" s="58"/>
      <c r="G729" s="58"/>
      <c r="I729" s="79"/>
      <c r="J729" s="79"/>
    </row>
    <row r="730" spans="2:10" ht="89.25" hidden="1">
      <c r="B730" s="57" t="s">
        <v>227</v>
      </c>
      <c r="C730" s="395"/>
      <c r="D730" s="365"/>
      <c r="E730" s="165"/>
      <c r="F730" s="58"/>
      <c r="G730" s="58"/>
      <c r="I730" s="79"/>
      <c r="J730" s="79"/>
    </row>
    <row r="731" spans="2:10" ht="14.25" hidden="1">
      <c r="B731" s="60" t="s">
        <v>264</v>
      </c>
      <c r="C731" s="395">
        <v>0</v>
      </c>
      <c r="D731" s="365"/>
      <c r="E731" s="171">
        <v>150</v>
      </c>
      <c r="F731" s="58"/>
      <c r="G731" s="61">
        <f>C731*E731</f>
        <v>0</v>
      </c>
      <c r="I731" s="79"/>
      <c r="J731" s="79"/>
    </row>
    <row r="732" spans="2:10" hidden="1">
      <c r="B732" s="60"/>
      <c r="C732" s="395"/>
      <c r="D732" s="365"/>
      <c r="E732" s="165"/>
      <c r="F732" s="58"/>
      <c r="G732" s="58"/>
      <c r="I732" s="79"/>
      <c r="J732" s="79"/>
    </row>
    <row r="733" spans="2:10" ht="143.65" hidden="1" customHeight="1">
      <c r="B733" s="57" t="s">
        <v>456</v>
      </c>
      <c r="C733" s="395"/>
      <c r="D733" s="365"/>
      <c r="E733" s="165"/>
      <c r="F733" s="58"/>
      <c r="G733" s="58"/>
      <c r="I733" s="79"/>
      <c r="J733" s="79"/>
    </row>
    <row r="734" spans="2:10" hidden="1">
      <c r="B734" s="60" t="s">
        <v>298</v>
      </c>
      <c r="C734" s="395">
        <v>0</v>
      </c>
      <c r="D734" s="365"/>
      <c r="E734" s="171">
        <v>175</v>
      </c>
      <c r="F734" s="58"/>
      <c r="G734" s="61">
        <f>C734*E734</f>
        <v>0</v>
      </c>
      <c r="I734" s="79"/>
      <c r="J734" s="79"/>
    </row>
    <row r="735" spans="2:10" hidden="1">
      <c r="B735" s="60"/>
      <c r="C735" s="395"/>
      <c r="D735" s="365"/>
      <c r="E735" s="165"/>
      <c r="F735" s="58"/>
      <c r="G735" s="58"/>
      <c r="I735" s="79"/>
      <c r="J735" s="79"/>
    </row>
    <row r="736" spans="2:10" ht="108.75" hidden="1" customHeight="1">
      <c r="B736" s="57" t="s">
        <v>457</v>
      </c>
      <c r="C736" s="395"/>
      <c r="D736" s="365"/>
      <c r="E736" s="165"/>
      <c r="F736" s="58"/>
      <c r="G736" s="58"/>
      <c r="I736" s="79"/>
      <c r="J736" s="79"/>
    </row>
    <row r="737" spans="2:10" hidden="1">
      <c r="B737" s="60" t="s">
        <v>298</v>
      </c>
      <c r="C737" s="383">
        <v>0</v>
      </c>
      <c r="D737" s="114"/>
      <c r="E737" s="171">
        <v>175</v>
      </c>
      <c r="F737" s="53"/>
      <c r="G737" s="61">
        <f>C737*E737</f>
        <v>0</v>
      </c>
      <c r="I737" s="79"/>
      <c r="J737" s="79"/>
    </row>
    <row r="738" spans="2:10" hidden="1">
      <c r="B738" s="60" t="s">
        <v>458</v>
      </c>
      <c r="C738" s="383">
        <v>0</v>
      </c>
      <c r="D738" s="365"/>
      <c r="E738" s="171">
        <v>175</v>
      </c>
      <c r="F738" s="58"/>
      <c r="G738" s="61">
        <f>C738*E738</f>
        <v>0</v>
      </c>
      <c r="I738" s="79"/>
      <c r="J738" s="79"/>
    </row>
    <row r="739" spans="2:10" hidden="1">
      <c r="B739" s="60" t="s">
        <v>459</v>
      </c>
      <c r="C739" s="383">
        <v>0</v>
      </c>
      <c r="D739" s="365"/>
      <c r="E739" s="171">
        <v>175</v>
      </c>
      <c r="F739" s="58"/>
      <c r="G739" s="61">
        <f>C739*E739</f>
        <v>0</v>
      </c>
      <c r="I739" s="79"/>
      <c r="J739" s="79"/>
    </row>
    <row r="740" spans="2:10" hidden="1">
      <c r="B740" s="60"/>
      <c r="C740" s="395"/>
      <c r="D740" s="365"/>
      <c r="E740" s="165"/>
      <c r="F740" s="58"/>
      <c r="G740" s="58"/>
      <c r="I740" s="79"/>
      <c r="J740" s="79"/>
    </row>
    <row r="741" spans="2:10" ht="82.5" hidden="1" customHeight="1">
      <c r="B741" s="57" t="s">
        <v>460</v>
      </c>
      <c r="C741" s="395"/>
      <c r="D741" s="365"/>
      <c r="E741" s="165"/>
      <c r="F741" s="58"/>
      <c r="G741" s="58"/>
      <c r="I741" s="79"/>
      <c r="J741" s="79"/>
    </row>
    <row r="742" spans="2:10" hidden="1">
      <c r="B742" s="130" t="s">
        <v>461</v>
      </c>
      <c r="C742" s="395">
        <v>0</v>
      </c>
      <c r="D742" s="365"/>
      <c r="E742" s="171"/>
      <c r="F742" s="58"/>
      <c r="G742" s="61">
        <f>C742*E742</f>
        <v>0</v>
      </c>
      <c r="I742" s="79"/>
      <c r="J742" s="79"/>
    </row>
    <row r="743" spans="2:10">
      <c r="B743" s="97"/>
      <c r="C743" s="395"/>
      <c r="D743" s="365"/>
      <c r="E743" s="165"/>
      <c r="F743" s="58"/>
      <c r="G743" s="58"/>
      <c r="I743" s="79"/>
      <c r="J743" s="79"/>
    </row>
    <row r="744" spans="2:10" ht="63.75" hidden="1">
      <c r="B744" s="57" t="s">
        <v>462</v>
      </c>
      <c r="C744" s="383"/>
      <c r="D744" s="114"/>
      <c r="E744" s="75"/>
      <c r="F744" s="53"/>
      <c r="G744" s="53"/>
      <c r="I744" s="79"/>
      <c r="J744" s="79"/>
    </row>
    <row r="745" spans="2:10" ht="76.5" hidden="1">
      <c r="B745" s="62" t="s">
        <v>463</v>
      </c>
      <c r="C745" s="383"/>
      <c r="D745" s="114"/>
      <c r="E745" s="75"/>
      <c r="F745" s="53"/>
      <c r="G745" s="53"/>
      <c r="I745" s="79"/>
      <c r="J745" s="79"/>
    </row>
    <row r="746" spans="2:10" hidden="1">
      <c r="B746" s="60" t="s">
        <v>464</v>
      </c>
      <c r="C746" s="383">
        <v>0</v>
      </c>
      <c r="D746" s="114"/>
      <c r="E746" s="171">
        <v>0</v>
      </c>
      <c r="F746" s="53"/>
      <c r="G746" s="131">
        <f>C746*E746</f>
        <v>0</v>
      </c>
      <c r="I746" s="79"/>
      <c r="J746" s="79"/>
    </row>
    <row r="747" spans="2:10" hidden="1">
      <c r="B747" s="97"/>
      <c r="C747" s="395"/>
      <c r="D747" s="365"/>
      <c r="E747" s="165"/>
      <c r="F747" s="58"/>
      <c r="G747" s="58"/>
      <c r="I747" s="79"/>
      <c r="J747" s="79"/>
    </row>
    <row r="748" spans="2:10" hidden="1">
      <c r="B748" s="48" t="s">
        <v>465</v>
      </c>
      <c r="C748" s="383"/>
      <c r="D748" s="114"/>
      <c r="E748" s="75"/>
      <c r="F748" s="53"/>
      <c r="G748" s="53"/>
      <c r="I748" s="79"/>
      <c r="J748" s="79"/>
    </row>
    <row r="749" spans="2:10" hidden="1">
      <c r="B749" s="48" t="s">
        <v>466</v>
      </c>
      <c r="C749" s="383"/>
      <c r="D749" s="114"/>
      <c r="E749" s="75"/>
      <c r="F749" s="53"/>
      <c r="G749" s="53"/>
      <c r="I749" s="79"/>
      <c r="J749" s="79"/>
    </row>
    <row r="750" spans="2:10" hidden="1">
      <c r="B750" s="48" t="s">
        <v>122</v>
      </c>
      <c r="C750" s="383"/>
      <c r="D750" s="114"/>
      <c r="E750" s="75"/>
      <c r="F750" s="53"/>
      <c r="G750" s="53"/>
      <c r="I750" s="79"/>
      <c r="J750" s="79"/>
    </row>
    <row r="751" spans="2:10" hidden="1">
      <c r="B751" s="48" t="s">
        <v>123</v>
      </c>
      <c r="C751" s="383"/>
      <c r="D751" s="114"/>
      <c r="E751" s="75"/>
      <c r="F751" s="53"/>
      <c r="G751" s="53"/>
      <c r="I751" s="79"/>
      <c r="J751" s="79"/>
    </row>
    <row r="752" spans="2:10" hidden="1">
      <c r="B752" s="48" t="s">
        <v>124</v>
      </c>
      <c r="C752" s="383"/>
      <c r="D752" s="114"/>
      <c r="E752" s="75"/>
      <c r="F752" s="53"/>
      <c r="G752" s="53"/>
      <c r="I752" s="79"/>
      <c r="J752" s="79"/>
    </row>
    <row r="753" spans="2:10" hidden="1">
      <c r="B753" s="48" t="s">
        <v>125</v>
      </c>
      <c r="C753" s="383"/>
      <c r="D753" s="114"/>
      <c r="E753" s="75"/>
      <c r="F753" s="53"/>
      <c r="G753" s="53"/>
      <c r="I753" s="79"/>
      <c r="J753" s="79"/>
    </row>
    <row r="754" spans="2:10" hidden="1">
      <c r="B754" s="48" t="s">
        <v>126</v>
      </c>
      <c r="C754" s="383"/>
      <c r="D754" s="114"/>
      <c r="E754" s="75"/>
      <c r="F754" s="53"/>
      <c r="G754" s="53"/>
      <c r="I754" s="79"/>
      <c r="J754" s="79"/>
    </row>
    <row r="755" spans="2:10" hidden="1">
      <c r="B755" s="48" t="s">
        <v>127</v>
      </c>
      <c r="C755" s="383"/>
      <c r="D755" s="114"/>
      <c r="E755" s="75"/>
      <c r="F755" s="53"/>
      <c r="G755" s="53"/>
      <c r="I755" s="79"/>
      <c r="J755" s="79"/>
    </row>
    <row r="756" spans="2:10" hidden="1">
      <c r="B756" s="48" t="s">
        <v>128</v>
      </c>
      <c r="C756" s="383"/>
      <c r="D756" s="114"/>
      <c r="E756" s="75"/>
      <c r="F756" s="53"/>
      <c r="G756" s="53"/>
      <c r="I756" s="79"/>
      <c r="J756" s="79"/>
    </row>
    <row r="757" spans="2:10" hidden="1">
      <c r="B757" s="48" t="s">
        <v>129</v>
      </c>
      <c r="C757" s="383"/>
      <c r="D757" s="114"/>
      <c r="E757" s="75"/>
      <c r="F757" s="53"/>
      <c r="G757" s="53"/>
      <c r="I757" s="79"/>
      <c r="J757" s="79"/>
    </row>
    <row r="758" spans="2:10" hidden="1">
      <c r="B758" s="48" t="s">
        <v>467</v>
      </c>
      <c r="C758" s="376"/>
      <c r="D758" s="414">
        <f>1*10</f>
        <v>10</v>
      </c>
      <c r="E758" s="171">
        <v>0</v>
      </c>
      <c r="F758" s="53"/>
      <c r="G758" s="61">
        <f t="shared" ref="G758:G763" si="10">D758*E758</f>
        <v>0</v>
      </c>
      <c r="I758" s="79"/>
      <c r="J758" s="79"/>
    </row>
    <row r="759" spans="2:10" hidden="1">
      <c r="B759" s="48" t="s">
        <v>468</v>
      </c>
      <c r="C759" s="376"/>
      <c r="D759" s="414">
        <f>1*30</f>
        <v>30</v>
      </c>
      <c r="E759" s="171">
        <v>0</v>
      </c>
      <c r="F759" s="53"/>
      <c r="G759" s="61">
        <f t="shared" si="10"/>
        <v>0</v>
      </c>
      <c r="I759" s="79"/>
      <c r="J759" s="79"/>
    </row>
    <row r="760" spans="2:10" hidden="1">
      <c r="B760" s="48" t="s">
        <v>469</v>
      </c>
      <c r="C760" s="376"/>
      <c r="D760" s="414">
        <f>1*10</f>
        <v>10</v>
      </c>
      <c r="E760" s="171">
        <v>0</v>
      </c>
      <c r="F760" s="53"/>
      <c r="G760" s="61">
        <f t="shared" si="10"/>
        <v>0</v>
      </c>
      <c r="I760" s="79"/>
      <c r="J760" s="79"/>
    </row>
    <row r="761" spans="2:10" hidden="1">
      <c r="B761" s="48" t="s">
        <v>470</v>
      </c>
      <c r="C761" s="376"/>
      <c r="D761" s="414">
        <f>1*15</f>
        <v>15</v>
      </c>
      <c r="E761" s="171">
        <v>0</v>
      </c>
      <c r="F761" s="53"/>
      <c r="G761" s="61">
        <f t="shared" si="10"/>
        <v>0</v>
      </c>
      <c r="I761" s="79"/>
      <c r="J761" s="79"/>
    </row>
    <row r="762" spans="2:10" hidden="1">
      <c r="B762" s="48" t="s">
        <v>261</v>
      </c>
      <c r="C762" s="376"/>
      <c r="D762" s="414">
        <f>1*100</f>
        <v>100</v>
      </c>
      <c r="E762" s="171">
        <v>0</v>
      </c>
      <c r="F762" s="53"/>
      <c r="G762" s="61">
        <f t="shared" si="10"/>
        <v>0</v>
      </c>
      <c r="I762" s="79"/>
      <c r="J762" s="79"/>
    </row>
    <row r="763" spans="2:10" hidden="1">
      <c r="B763" s="48" t="s">
        <v>262</v>
      </c>
      <c r="C763" s="376"/>
      <c r="D763" s="414">
        <f>1*30</f>
        <v>30</v>
      </c>
      <c r="E763" s="171">
        <v>0</v>
      </c>
      <c r="F763" s="53"/>
      <c r="G763" s="61">
        <f t="shared" si="10"/>
        <v>0</v>
      </c>
      <c r="I763" s="79"/>
      <c r="J763" s="79"/>
    </row>
    <row r="764" spans="2:10" hidden="1">
      <c r="B764" s="97"/>
      <c r="C764" s="395"/>
      <c r="D764" s="365"/>
      <c r="E764" s="165"/>
      <c r="F764" s="58"/>
      <c r="G764" s="58"/>
      <c r="I764" s="79"/>
      <c r="J764" s="79"/>
    </row>
    <row r="765" spans="2:10" hidden="1">
      <c r="B765" s="97"/>
      <c r="C765" s="395"/>
      <c r="D765" s="365"/>
      <c r="E765" s="165"/>
      <c r="F765" s="58"/>
      <c r="G765" s="58"/>
      <c r="I765" s="79"/>
      <c r="J765" s="79"/>
    </row>
    <row r="766" spans="2:10" s="134" customFormat="1" ht="25.5" hidden="1">
      <c r="B766" s="132" t="s">
        <v>471</v>
      </c>
      <c r="C766" s="415"/>
      <c r="D766" s="416"/>
      <c r="E766" s="209"/>
      <c r="F766" s="133"/>
      <c r="G766" s="216"/>
      <c r="I766" s="135"/>
      <c r="J766" s="135"/>
    </row>
    <row r="767" spans="2:10" ht="38.25" hidden="1">
      <c r="B767" s="136" t="s">
        <v>472</v>
      </c>
      <c r="C767" s="395"/>
      <c r="D767" s="417"/>
      <c r="E767" s="137"/>
      <c r="F767" s="138"/>
      <c r="G767" s="58"/>
      <c r="I767" s="79"/>
      <c r="J767" s="79"/>
    </row>
    <row r="768" spans="2:10" hidden="1">
      <c r="B768" s="136" t="s">
        <v>473</v>
      </c>
      <c r="C768" s="395"/>
      <c r="D768" s="417"/>
      <c r="E768" s="137"/>
      <c r="F768" s="138"/>
      <c r="G768" s="58"/>
      <c r="I768" s="79"/>
      <c r="J768" s="79"/>
    </row>
    <row r="769" spans="2:10" ht="180.75" hidden="1" customHeight="1">
      <c r="B769" s="62" t="s">
        <v>474</v>
      </c>
      <c r="C769" s="395"/>
      <c r="D769" s="417"/>
      <c r="E769" s="137"/>
      <c r="F769" s="138"/>
      <c r="G769" s="58"/>
      <c r="I769" s="79"/>
      <c r="J769" s="79"/>
    </row>
    <row r="770" spans="2:10" ht="25.5" hidden="1">
      <c r="B770" s="139" t="s">
        <v>475</v>
      </c>
      <c r="C770" s="395"/>
      <c r="D770" s="417"/>
      <c r="E770" s="137"/>
      <c r="F770" s="138"/>
      <c r="G770" s="58"/>
      <c r="I770" s="79"/>
      <c r="J770" s="79"/>
    </row>
    <row r="771" spans="2:10" ht="66.2" hidden="1" customHeight="1">
      <c r="B771" s="62" t="s">
        <v>476</v>
      </c>
      <c r="C771" s="417">
        <v>0</v>
      </c>
      <c r="D771" s="47"/>
      <c r="E771" s="140">
        <v>0</v>
      </c>
      <c r="F771" s="1"/>
      <c r="G771" s="61">
        <f>C771*E771</f>
        <v>0</v>
      </c>
      <c r="H771" s="138">
        <f>C771*E771</f>
        <v>0</v>
      </c>
      <c r="I771" s="79"/>
      <c r="J771" s="79"/>
    </row>
    <row r="772" spans="2:10" hidden="1">
      <c r="B772" s="139"/>
      <c r="C772" s="417"/>
      <c r="D772" s="47"/>
      <c r="E772" s="137"/>
      <c r="F772" s="1"/>
      <c r="G772" s="58"/>
      <c r="H772" s="138"/>
      <c r="I772" s="79"/>
      <c r="J772" s="79"/>
    </row>
    <row r="773" spans="2:10" ht="25.5" hidden="1">
      <c r="B773" s="132" t="s">
        <v>477</v>
      </c>
      <c r="C773" s="395"/>
      <c r="D773" s="365"/>
      <c r="E773" s="165"/>
      <c r="F773" s="58"/>
      <c r="G773" s="58"/>
      <c r="I773" s="79"/>
      <c r="J773" s="79"/>
    </row>
    <row r="774" spans="2:10" ht="51" hidden="1">
      <c r="B774" s="57" t="s">
        <v>478</v>
      </c>
      <c r="C774" s="383"/>
      <c r="D774" s="114"/>
      <c r="E774" s="75"/>
      <c r="F774" s="53"/>
      <c r="G774" s="53"/>
      <c r="I774" s="79"/>
      <c r="J774" s="79"/>
    </row>
    <row r="775" spans="2:10" ht="76.5" hidden="1">
      <c r="B775" s="62" t="s">
        <v>479</v>
      </c>
      <c r="C775" s="383"/>
      <c r="D775" s="114"/>
      <c r="E775" s="75"/>
      <c r="F775" s="53"/>
      <c r="G775" s="53"/>
      <c r="I775" s="79"/>
      <c r="J775" s="79"/>
    </row>
    <row r="776" spans="2:10" hidden="1">
      <c r="B776" s="60" t="s">
        <v>480</v>
      </c>
      <c r="C776" s="383">
        <v>0</v>
      </c>
      <c r="D776" s="114"/>
      <c r="E776" s="171">
        <v>0</v>
      </c>
      <c r="F776" s="53"/>
      <c r="G776" s="131">
        <f>C776*E776</f>
        <v>0</v>
      </c>
      <c r="I776" s="79"/>
      <c r="J776" s="79"/>
    </row>
    <row r="777" spans="2:10" hidden="1">
      <c r="B777" s="60"/>
      <c r="C777" s="383"/>
      <c r="D777" s="114"/>
      <c r="E777" s="165"/>
      <c r="F777" s="53"/>
      <c r="G777" s="141"/>
      <c r="I777" s="79"/>
      <c r="J777" s="79"/>
    </row>
    <row r="778" spans="2:10" ht="25.5" hidden="1">
      <c r="B778" s="132" t="s">
        <v>477</v>
      </c>
      <c r="C778" s="395"/>
      <c r="D778" s="365"/>
      <c r="E778" s="165"/>
      <c r="F778" s="58"/>
      <c r="G778" s="58"/>
      <c r="I778" s="79"/>
      <c r="J778" s="79"/>
    </row>
    <row r="779" spans="2:10" hidden="1">
      <c r="B779" s="48" t="s">
        <v>481</v>
      </c>
      <c r="C779" s="383"/>
      <c r="D779" s="114"/>
      <c r="E779" s="75"/>
      <c r="F779" s="53"/>
      <c r="G779" s="53"/>
      <c r="I779" s="79"/>
      <c r="J779" s="79"/>
    </row>
    <row r="780" spans="2:10" hidden="1">
      <c r="B780" s="48" t="s">
        <v>121</v>
      </c>
      <c r="C780" s="383"/>
      <c r="D780" s="114"/>
      <c r="E780" s="75"/>
      <c r="F780" s="53"/>
      <c r="G780" s="53"/>
      <c r="I780" s="79"/>
      <c r="J780" s="79"/>
    </row>
    <row r="781" spans="2:10" hidden="1">
      <c r="B781" s="48" t="s">
        <v>122</v>
      </c>
      <c r="C781" s="383"/>
      <c r="D781" s="114"/>
      <c r="E781" s="75"/>
      <c r="F781" s="53"/>
      <c r="G781" s="53"/>
      <c r="I781" s="79"/>
      <c r="J781" s="79"/>
    </row>
    <row r="782" spans="2:10" hidden="1">
      <c r="B782" s="48" t="s">
        <v>123</v>
      </c>
      <c r="C782" s="383"/>
      <c r="D782" s="114"/>
      <c r="E782" s="75"/>
      <c r="F782" s="53"/>
      <c r="G782" s="53"/>
      <c r="I782" s="79"/>
      <c r="J782" s="79"/>
    </row>
    <row r="783" spans="2:10" hidden="1">
      <c r="B783" s="48" t="s">
        <v>124</v>
      </c>
      <c r="C783" s="383"/>
      <c r="D783" s="114"/>
      <c r="E783" s="75"/>
      <c r="F783" s="53"/>
      <c r="G783" s="53"/>
      <c r="I783" s="79"/>
      <c r="J783" s="79"/>
    </row>
    <row r="784" spans="2:10" hidden="1">
      <c r="B784" s="48" t="s">
        <v>125</v>
      </c>
      <c r="C784" s="383"/>
      <c r="D784" s="114"/>
      <c r="E784" s="75"/>
      <c r="F784" s="53"/>
      <c r="G784" s="53"/>
      <c r="I784" s="79"/>
      <c r="J784" s="79"/>
    </row>
    <row r="785" spans="2:10" hidden="1">
      <c r="B785" s="48" t="s">
        <v>126</v>
      </c>
      <c r="C785" s="383"/>
      <c r="D785" s="114"/>
      <c r="E785" s="75"/>
      <c r="F785" s="53"/>
      <c r="G785" s="53"/>
      <c r="I785" s="79"/>
      <c r="J785" s="79"/>
    </row>
    <row r="786" spans="2:10" hidden="1">
      <c r="B786" s="48" t="s">
        <v>127</v>
      </c>
      <c r="C786" s="383"/>
      <c r="D786" s="114"/>
      <c r="E786" s="75"/>
      <c r="F786" s="53"/>
      <c r="G786" s="53"/>
      <c r="I786" s="79"/>
      <c r="J786" s="79"/>
    </row>
    <row r="787" spans="2:10" hidden="1">
      <c r="B787" s="48" t="s">
        <v>128</v>
      </c>
      <c r="C787" s="383"/>
      <c r="D787" s="114"/>
      <c r="E787" s="75"/>
      <c r="F787" s="53"/>
      <c r="G787" s="53"/>
      <c r="I787" s="79"/>
      <c r="J787" s="79"/>
    </row>
    <row r="788" spans="2:10" hidden="1">
      <c r="B788" s="48" t="s">
        <v>129</v>
      </c>
      <c r="C788" s="383"/>
      <c r="D788" s="114"/>
      <c r="E788" s="75"/>
      <c r="F788" s="53"/>
      <c r="G788" s="53"/>
      <c r="I788" s="79"/>
      <c r="J788" s="79"/>
    </row>
    <row r="789" spans="2:10" hidden="1">
      <c r="B789" s="48" t="s">
        <v>467</v>
      </c>
      <c r="C789" s="376"/>
      <c r="D789" s="414">
        <f>2*10</f>
        <v>20</v>
      </c>
      <c r="E789" s="171">
        <v>0</v>
      </c>
      <c r="F789" s="53"/>
      <c r="G789" s="61">
        <f t="shared" ref="G789:G794" si="11">D789*E789</f>
        <v>0</v>
      </c>
      <c r="I789" s="79"/>
      <c r="J789" s="79"/>
    </row>
    <row r="790" spans="2:10" hidden="1">
      <c r="B790" s="48" t="s">
        <v>468</v>
      </c>
      <c r="C790" s="376"/>
      <c r="D790" s="414">
        <f>2*30</f>
        <v>60</v>
      </c>
      <c r="E790" s="171">
        <v>0</v>
      </c>
      <c r="F790" s="53"/>
      <c r="G790" s="61">
        <f t="shared" si="11"/>
        <v>0</v>
      </c>
      <c r="I790" s="79"/>
      <c r="J790" s="79"/>
    </row>
    <row r="791" spans="2:10" hidden="1">
      <c r="B791" s="48" t="s">
        <v>469</v>
      </c>
      <c r="C791" s="376"/>
      <c r="D791" s="414">
        <f>2*10</f>
        <v>20</v>
      </c>
      <c r="E791" s="171">
        <v>0</v>
      </c>
      <c r="F791" s="53"/>
      <c r="G791" s="61">
        <f t="shared" si="11"/>
        <v>0</v>
      </c>
      <c r="I791" s="79"/>
      <c r="J791" s="79"/>
    </row>
    <row r="792" spans="2:10" hidden="1">
      <c r="B792" s="48" t="s">
        <v>470</v>
      </c>
      <c r="C792" s="376"/>
      <c r="D792" s="414">
        <f>2*15</f>
        <v>30</v>
      </c>
      <c r="E792" s="171">
        <v>0</v>
      </c>
      <c r="F792" s="53"/>
      <c r="G792" s="61">
        <f t="shared" si="11"/>
        <v>0</v>
      </c>
      <c r="I792" s="79"/>
      <c r="J792" s="79"/>
    </row>
    <row r="793" spans="2:10" hidden="1">
      <c r="B793" s="48" t="s">
        <v>261</v>
      </c>
      <c r="C793" s="376"/>
      <c r="D793" s="414">
        <f>2*100</f>
        <v>200</v>
      </c>
      <c r="E793" s="171">
        <v>0</v>
      </c>
      <c r="F793" s="53"/>
      <c r="G793" s="61">
        <f t="shared" si="11"/>
        <v>0</v>
      </c>
      <c r="I793" s="79"/>
      <c r="J793" s="79"/>
    </row>
    <row r="794" spans="2:10" hidden="1">
      <c r="B794" s="48" t="s">
        <v>262</v>
      </c>
      <c r="C794" s="376"/>
      <c r="D794" s="414">
        <f>2*30</f>
        <v>60</v>
      </c>
      <c r="E794" s="171">
        <v>0</v>
      </c>
      <c r="F794" s="53"/>
      <c r="G794" s="61">
        <f t="shared" si="11"/>
        <v>0</v>
      </c>
      <c r="I794" s="79"/>
      <c r="J794" s="79"/>
    </row>
    <row r="795" spans="2:10" hidden="1">
      <c r="B795" s="97"/>
      <c r="C795" s="395"/>
      <c r="D795" s="365"/>
      <c r="E795" s="165"/>
      <c r="F795" s="58"/>
      <c r="G795" s="58"/>
      <c r="I795" s="79"/>
      <c r="J795" s="79"/>
    </row>
    <row r="796" spans="2:10" hidden="1">
      <c r="B796" s="60"/>
      <c r="C796" s="395"/>
      <c r="D796" s="365"/>
      <c r="E796" s="165"/>
      <c r="F796" s="58"/>
      <c r="G796" s="58"/>
      <c r="I796" s="79"/>
      <c r="J796" s="79"/>
    </row>
    <row r="797" spans="2:10" ht="15.75">
      <c r="B797" s="21" t="s">
        <v>449</v>
      </c>
      <c r="C797" s="388"/>
      <c r="D797" s="389"/>
      <c r="E797" s="23" t="s">
        <v>22</v>
      </c>
      <c r="F797" s="24"/>
      <c r="G797" s="214">
        <f>SUM(G715:G796)</f>
        <v>0</v>
      </c>
      <c r="I797" s="79"/>
      <c r="J797" s="104"/>
    </row>
    <row r="798" spans="2:10">
      <c r="B798" s="48"/>
      <c r="C798" s="383"/>
      <c r="D798" s="114"/>
      <c r="E798" s="75"/>
      <c r="F798" s="53"/>
      <c r="G798" s="53"/>
      <c r="I798" s="79"/>
      <c r="J798" s="104"/>
    </row>
    <row r="799" spans="2:10" ht="15.75">
      <c r="B799" s="7" t="s">
        <v>32</v>
      </c>
      <c r="C799" s="383"/>
      <c r="D799" s="114"/>
      <c r="E799" s="75"/>
      <c r="F799" s="53"/>
      <c r="G799" s="53"/>
      <c r="I799" s="79"/>
      <c r="J799" s="104"/>
    </row>
    <row r="800" spans="2:10">
      <c r="B800" s="48"/>
      <c r="C800" s="383"/>
      <c r="D800" s="114"/>
      <c r="E800" s="75"/>
      <c r="F800" s="53"/>
      <c r="G800" s="53"/>
      <c r="I800" s="79"/>
      <c r="J800" s="79"/>
    </row>
    <row r="801" spans="2:10" ht="63.75">
      <c r="B801" s="49" t="s">
        <v>482</v>
      </c>
      <c r="C801" s="383"/>
      <c r="D801" s="114"/>
      <c r="E801" s="75"/>
      <c r="F801" s="53"/>
      <c r="G801" s="53"/>
      <c r="I801" s="79"/>
      <c r="J801" s="79"/>
    </row>
    <row r="802" spans="2:10">
      <c r="B802" s="52" t="s">
        <v>44</v>
      </c>
      <c r="C802" s="383">
        <v>1</v>
      </c>
      <c r="D802" s="383"/>
      <c r="E802" s="202">
        <v>0</v>
      </c>
      <c r="F802" s="53"/>
      <c r="G802" s="56">
        <f>C802*E802</f>
        <v>0</v>
      </c>
      <c r="I802" s="79"/>
      <c r="J802" s="79"/>
    </row>
    <row r="803" spans="2:10">
      <c r="B803" s="48"/>
      <c r="C803" s="383"/>
      <c r="D803" s="114"/>
      <c r="E803" s="75"/>
      <c r="F803" s="53"/>
      <c r="G803" s="53"/>
      <c r="I803" s="79"/>
      <c r="J803" s="79"/>
    </row>
    <row r="804" spans="2:10" ht="15.75">
      <c r="B804" s="21" t="s">
        <v>32</v>
      </c>
      <c r="C804" s="388"/>
      <c r="D804" s="389"/>
      <c r="E804" s="23" t="s">
        <v>22</v>
      </c>
      <c r="F804" s="24"/>
      <c r="G804" s="214">
        <f>SUM(G802:G803)</f>
        <v>0</v>
      </c>
      <c r="I804" s="79"/>
      <c r="J804" s="104"/>
    </row>
    <row r="805" spans="2:10" ht="14.45" customHeight="1">
      <c r="B805" s="48"/>
      <c r="C805" s="383"/>
      <c r="D805" s="114"/>
      <c r="E805" s="75"/>
      <c r="F805" s="53"/>
      <c r="G805" s="53"/>
      <c r="I805" s="79"/>
      <c r="J805" s="104"/>
    </row>
    <row r="806" spans="2:10" ht="16.5">
      <c r="B806" s="38" t="s">
        <v>174</v>
      </c>
      <c r="C806" s="383"/>
      <c r="D806" s="114"/>
      <c r="E806" s="75"/>
      <c r="F806" s="53"/>
      <c r="G806" s="53"/>
      <c r="I806" s="79"/>
      <c r="J806" s="104"/>
    </row>
    <row r="807" spans="2:10" ht="11.25" customHeight="1">
      <c r="B807" s="30"/>
      <c r="C807" s="383"/>
      <c r="D807" s="114"/>
      <c r="E807" s="75"/>
      <c r="F807" s="53"/>
      <c r="G807" s="53"/>
      <c r="I807" s="79"/>
      <c r="J807" s="104"/>
    </row>
    <row r="808" spans="2:10" hidden="1">
      <c r="B808" s="48" t="s">
        <v>483</v>
      </c>
      <c r="C808" s="383"/>
      <c r="D808" s="114"/>
      <c r="E808" s="75"/>
      <c r="F808" s="53"/>
      <c r="G808" s="53"/>
      <c r="I808" s="79"/>
      <c r="J808" s="104"/>
    </row>
    <row r="809" spans="2:10" hidden="1">
      <c r="B809" s="48" t="s">
        <v>147</v>
      </c>
      <c r="C809" s="383"/>
      <c r="D809" s="114"/>
      <c r="E809" s="75"/>
      <c r="F809" s="53"/>
      <c r="G809" s="53"/>
      <c r="I809" s="79"/>
      <c r="J809" s="104"/>
    </row>
    <row r="810" spans="2:10" hidden="1">
      <c r="B810" s="48" t="s">
        <v>148</v>
      </c>
      <c r="C810" s="383"/>
      <c r="D810" s="114"/>
      <c r="E810" s="75"/>
      <c r="F810" s="53"/>
      <c r="G810" s="53"/>
      <c r="I810" s="79"/>
      <c r="J810" s="104"/>
    </row>
    <row r="811" spans="2:10" hidden="1">
      <c r="B811" s="48" t="s">
        <v>149</v>
      </c>
      <c r="C811" s="383"/>
      <c r="D811" s="114"/>
      <c r="E811" s="75"/>
      <c r="F811" s="53"/>
      <c r="G811" s="53"/>
      <c r="I811" s="79"/>
      <c r="J811" s="104"/>
    </row>
    <row r="812" spans="2:10" hidden="1">
      <c r="B812" s="48" t="s">
        <v>150</v>
      </c>
      <c r="C812" s="383"/>
      <c r="D812" s="114"/>
      <c r="E812" s="75"/>
      <c r="F812" s="53"/>
      <c r="G812" s="53"/>
      <c r="I812" s="79"/>
      <c r="J812" s="104"/>
    </row>
    <row r="813" spans="2:10" hidden="1">
      <c r="B813" s="48" t="s">
        <v>40</v>
      </c>
      <c r="C813" s="383"/>
      <c r="D813" s="114"/>
      <c r="E813" s="75"/>
      <c r="F813" s="53"/>
      <c r="G813" s="53"/>
      <c r="I813" s="79"/>
      <c r="J813" s="104"/>
    </row>
    <row r="814" spans="2:10" hidden="1">
      <c r="B814" s="52" t="s">
        <v>43</v>
      </c>
      <c r="C814" s="383">
        <v>0</v>
      </c>
      <c r="D814" s="383"/>
      <c r="E814" s="202">
        <v>25</v>
      </c>
      <c r="F814" s="53"/>
      <c r="G814" s="56">
        <f>C814*E814</f>
        <v>0</v>
      </c>
      <c r="I814" s="79"/>
      <c r="J814" s="104"/>
    </row>
    <row r="815" spans="2:10" hidden="1">
      <c r="B815" s="30"/>
      <c r="C815" s="383"/>
      <c r="D815" s="114"/>
      <c r="E815" s="75"/>
      <c r="F815" s="53"/>
      <c r="G815" s="53"/>
      <c r="I815" s="79"/>
      <c r="J815" s="104"/>
    </row>
    <row r="816" spans="2:10" ht="102">
      <c r="B816" s="54" t="s">
        <v>484</v>
      </c>
      <c r="C816" s="383"/>
      <c r="D816" s="114"/>
      <c r="E816" s="75"/>
      <c r="F816" s="53"/>
      <c r="G816" s="53"/>
      <c r="I816" s="79"/>
      <c r="J816" s="104"/>
    </row>
    <row r="817" spans="2:10">
      <c r="B817" s="54"/>
      <c r="C817" s="383"/>
      <c r="D817" s="114"/>
      <c r="E817" s="75"/>
      <c r="F817" s="53"/>
      <c r="G817" s="53"/>
      <c r="I817" s="234"/>
      <c r="J817" s="104"/>
    </row>
    <row r="818" spans="2:10" ht="63.75" customHeight="1">
      <c r="B818" s="54" t="s">
        <v>302</v>
      </c>
      <c r="C818" s="383"/>
      <c r="D818" s="114"/>
      <c r="E818" s="75"/>
      <c r="F818" s="53"/>
      <c r="G818" s="53"/>
      <c r="I818" s="79"/>
      <c r="J818" s="104"/>
    </row>
    <row r="819" spans="2:10" ht="38.25">
      <c r="B819" s="54" t="s">
        <v>303</v>
      </c>
      <c r="C819" s="383"/>
      <c r="D819" s="114"/>
      <c r="E819" s="75"/>
      <c r="F819" s="53"/>
      <c r="G819" s="53"/>
      <c r="I819" s="79"/>
      <c r="J819" s="104"/>
    </row>
    <row r="820" spans="2:10" ht="51">
      <c r="B820" s="54" t="s">
        <v>304</v>
      </c>
      <c r="C820" s="383"/>
      <c r="D820" s="114"/>
      <c r="E820" s="75"/>
      <c r="F820" s="53"/>
      <c r="G820" s="53"/>
      <c r="I820" s="79"/>
      <c r="J820" s="104"/>
    </row>
    <row r="821" spans="2:10">
      <c r="B821" s="52" t="s">
        <v>43</v>
      </c>
      <c r="C821" s="383">
        <v>3</v>
      </c>
      <c r="D821" s="383"/>
      <c r="E821" s="202">
        <v>0</v>
      </c>
      <c r="F821" s="53"/>
      <c r="G821" s="56">
        <f>C821*E821</f>
        <v>0</v>
      </c>
      <c r="I821" s="79"/>
      <c r="J821" s="104"/>
    </row>
    <row r="822" spans="2:10">
      <c r="B822" s="30"/>
      <c r="C822" s="383"/>
      <c r="D822" s="114"/>
      <c r="E822" s="75"/>
      <c r="F822" s="53"/>
      <c r="G822" s="53"/>
      <c r="I822" s="79"/>
      <c r="J822" s="104"/>
    </row>
    <row r="823" spans="2:10" ht="89.25">
      <c r="B823" s="54" t="s">
        <v>485</v>
      </c>
      <c r="C823" s="383"/>
      <c r="D823" s="114"/>
      <c r="E823" s="75"/>
      <c r="F823" s="53"/>
      <c r="G823" s="53"/>
      <c r="I823" s="79"/>
      <c r="J823" s="104"/>
    </row>
    <row r="824" spans="2:10" ht="89.25">
      <c r="B824" s="54" t="s">
        <v>306</v>
      </c>
      <c r="C824" s="383"/>
      <c r="D824" s="114"/>
      <c r="E824" s="75"/>
      <c r="F824" s="53"/>
      <c r="G824" s="53"/>
      <c r="I824" s="79"/>
      <c r="J824" s="104"/>
    </row>
    <row r="825" spans="2:10" ht="25.5">
      <c r="B825" s="54" t="s">
        <v>307</v>
      </c>
      <c r="C825" s="383"/>
      <c r="D825" s="114"/>
      <c r="E825" s="75"/>
      <c r="F825" s="53"/>
      <c r="G825" s="53"/>
      <c r="I825" s="79"/>
      <c r="J825" s="104"/>
    </row>
    <row r="826" spans="2:10" ht="38.25">
      <c r="B826" s="54" t="s">
        <v>308</v>
      </c>
      <c r="C826" s="383"/>
      <c r="D826" s="114"/>
      <c r="E826" s="75"/>
      <c r="F826" s="53"/>
      <c r="G826" s="53"/>
      <c r="I826" s="79"/>
      <c r="J826" s="104"/>
    </row>
    <row r="827" spans="2:10">
      <c r="B827" s="52" t="s">
        <v>43</v>
      </c>
      <c r="C827" s="383">
        <v>3</v>
      </c>
      <c r="D827" s="383"/>
      <c r="E827" s="202">
        <v>0</v>
      </c>
      <c r="F827" s="53"/>
      <c r="G827" s="56">
        <f>C827*E827</f>
        <v>0</v>
      </c>
      <c r="I827" s="79"/>
      <c r="J827" s="104"/>
    </row>
    <row r="828" spans="2:10" ht="10.5" customHeight="1">
      <c r="B828" s="30"/>
      <c r="C828" s="383"/>
      <c r="D828" s="114"/>
      <c r="E828" s="75"/>
      <c r="F828" s="53"/>
      <c r="G828" s="53"/>
      <c r="I828" s="79"/>
      <c r="J828" s="104"/>
    </row>
    <row r="829" spans="2:10">
      <c r="B829" s="48" t="s">
        <v>486</v>
      </c>
      <c r="C829" s="383"/>
      <c r="D829" s="114"/>
      <c r="E829" s="75"/>
      <c r="F829" s="53"/>
      <c r="G829" s="53"/>
      <c r="I829" s="79"/>
      <c r="J829" s="104"/>
    </row>
    <row r="830" spans="2:10" ht="38.25">
      <c r="B830" s="54" t="s">
        <v>309</v>
      </c>
      <c r="C830" s="383"/>
      <c r="D830" s="114"/>
      <c r="E830" s="75"/>
      <c r="F830" s="53"/>
      <c r="G830" s="53"/>
      <c r="I830" s="79"/>
      <c r="J830" s="104"/>
    </row>
    <row r="831" spans="2:10">
      <c r="B831" s="52" t="s">
        <v>44</v>
      </c>
      <c r="C831" s="383">
        <v>1</v>
      </c>
      <c r="D831" s="383"/>
      <c r="E831" s="202">
        <v>0</v>
      </c>
      <c r="F831" s="53"/>
      <c r="G831" s="56">
        <f>C831*E831</f>
        <v>0</v>
      </c>
      <c r="I831" s="79"/>
      <c r="J831" s="104"/>
    </row>
    <row r="832" spans="2:10" ht="10.5" customHeight="1">
      <c r="B832" s="30"/>
      <c r="C832" s="383"/>
      <c r="D832" s="114"/>
      <c r="E832" s="75"/>
      <c r="F832" s="53"/>
      <c r="G832" s="53"/>
      <c r="I832" s="79"/>
      <c r="J832" s="104"/>
    </row>
    <row r="833" spans="2:10" ht="38.25">
      <c r="B833" s="54" t="s">
        <v>487</v>
      </c>
      <c r="C833" s="383"/>
      <c r="D833" s="114"/>
      <c r="E833" s="75"/>
      <c r="F833" s="53"/>
      <c r="G833" s="53"/>
      <c r="I833" s="79"/>
      <c r="J833" s="79"/>
    </row>
    <row r="834" spans="2:10">
      <c r="B834" s="48" t="s">
        <v>20</v>
      </c>
      <c r="C834" s="383"/>
      <c r="D834" s="114"/>
      <c r="E834" s="75"/>
      <c r="F834" s="53"/>
      <c r="G834" s="53"/>
      <c r="I834" s="79"/>
      <c r="J834" s="79"/>
    </row>
    <row r="835" spans="2:10">
      <c r="B835" s="48" t="s">
        <v>488</v>
      </c>
      <c r="C835" s="383">
        <f>C522</f>
        <v>64.97</v>
      </c>
      <c r="D835" s="114"/>
      <c r="E835" s="202">
        <v>0</v>
      </c>
      <c r="F835" s="53"/>
      <c r="G835" s="56">
        <f>C835*E835</f>
        <v>0</v>
      </c>
      <c r="I835" s="79"/>
      <c r="J835" s="79"/>
    </row>
    <row r="836" spans="2:10">
      <c r="B836" s="77" t="s">
        <v>234</v>
      </c>
      <c r="C836" s="383">
        <f>C522</f>
        <v>64.97</v>
      </c>
      <c r="D836" s="114"/>
      <c r="E836" s="202">
        <v>0</v>
      </c>
      <c r="F836" s="53"/>
      <c r="G836" s="56">
        <f>C836*E836</f>
        <v>0</v>
      </c>
      <c r="I836" s="79"/>
      <c r="J836" s="79"/>
    </row>
    <row r="837" spans="2:10">
      <c r="B837" s="77"/>
      <c r="C837" s="383"/>
      <c r="D837" s="114"/>
      <c r="E837" s="75"/>
      <c r="F837" s="53"/>
      <c r="G837" s="53"/>
      <c r="I837" s="79"/>
      <c r="J837" s="79"/>
    </row>
    <row r="838" spans="2:10" s="126" customFormat="1" ht="54.75" customHeight="1">
      <c r="B838" s="57" t="s">
        <v>489</v>
      </c>
      <c r="C838" s="381"/>
      <c r="D838" s="418"/>
      <c r="E838" s="210"/>
      <c r="F838" s="142"/>
      <c r="G838" s="217"/>
      <c r="I838" s="127"/>
      <c r="J838" s="127"/>
    </row>
    <row r="839" spans="2:10">
      <c r="B839" s="52" t="s">
        <v>43</v>
      </c>
      <c r="C839" s="383">
        <f>C522</f>
        <v>64.97</v>
      </c>
      <c r="D839" s="384"/>
      <c r="E839" s="202">
        <v>0</v>
      </c>
      <c r="F839" s="19"/>
      <c r="G839" s="56">
        <f>C839*E839</f>
        <v>0</v>
      </c>
      <c r="I839" s="79"/>
      <c r="J839" s="79"/>
    </row>
    <row r="840" spans="2:10">
      <c r="B840" s="20"/>
      <c r="C840" s="385"/>
      <c r="D840" s="384"/>
      <c r="E840" s="203"/>
      <c r="F840" s="19"/>
      <c r="G840" s="19"/>
      <c r="I840" s="79"/>
      <c r="J840" s="79"/>
    </row>
    <row r="841" spans="2:10" ht="72" hidden="1" customHeight="1">
      <c r="B841" s="57" t="s">
        <v>490</v>
      </c>
      <c r="C841" s="383"/>
      <c r="D841" s="114"/>
      <c r="E841" s="75"/>
      <c r="F841" s="53"/>
      <c r="G841" s="53"/>
      <c r="I841" s="79"/>
      <c r="J841" s="79"/>
    </row>
    <row r="842" spans="2:10" hidden="1">
      <c r="B842" s="52" t="s">
        <v>43</v>
      </c>
      <c r="C842" s="383">
        <v>0</v>
      </c>
      <c r="D842" s="114"/>
      <c r="E842" s="202">
        <v>0</v>
      </c>
      <c r="F842" s="53"/>
      <c r="G842" s="56">
        <f>C842*E842</f>
        <v>0</v>
      </c>
      <c r="I842" s="79"/>
      <c r="J842" s="79"/>
    </row>
    <row r="843" spans="2:10" hidden="1">
      <c r="B843" s="52"/>
      <c r="C843" s="383"/>
      <c r="D843" s="114"/>
      <c r="E843" s="75"/>
      <c r="F843" s="53"/>
      <c r="G843" s="53"/>
      <c r="I843" s="79"/>
      <c r="J843" s="79"/>
    </row>
    <row r="844" spans="2:10" ht="51">
      <c r="B844" s="54" t="s">
        <v>491</v>
      </c>
      <c r="C844" s="383"/>
      <c r="D844" s="114"/>
      <c r="E844" s="75"/>
      <c r="F844" s="53"/>
      <c r="G844" s="53"/>
      <c r="I844" s="79"/>
      <c r="J844" s="79"/>
    </row>
    <row r="845" spans="2:10">
      <c r="B845" s="52" t="s">
        <v>43</v>
      </c>
      <c r="C845" s="383">
        <f>C522</f>
        <v>64.97</v>
      </c>
      <c r="D845" s="114"/>
      <c r="E845" s="202">
        <v>0</v>
      </c>
      <c r="F845" s="53"/>
      <c r="G845" s="56">
        <f>C845*E845</f>
        <v>0</v>
      </c>
      <c r="I845" s="79"/>
      <c r="J845" s="79"/>
    </row>
    <row r="846" spans="2:10">
      <c r="B846" s="52"/>
      <c r="C846" s="383"/>
      <c r="D846" s="114"/>
      <c r="E846" s="75"/>
      <c r="F846" s="53"/>
      <c r="G846" s="53"/>
      <c r="I846" s="79"/>
      <c r="J846" s="79"/>
    </row>
    <row r="847" spans="2:10" ht="16.5">
      <c r="B847" s="41" t="s">
        <v>174</v>
      </c>
      <c r="C847" s="388"/>
      <c r="D847" s="389"/>
      <c r="E847" s="23" t="s">
        <v>22</v>
      </c>
      <c r="F847" s="24"/>
      <c r="G847" s="214">
        <f>SUM(G808:G846)</f>
        <v>0</v>
      </c>
      <c r="I847" s="79"/>
      <c r="J847" s="104"/>
    </row>
    <row r="848" spans="2:10" ht="16.5">
      <c r="B848" s="38"/>
      <c r="C848" s="390"/>
      <c r="D848" s="391"/>
      <c r="E848" s="25"/>
      <c r="F848" s="25"/>
      <c r="G848" s="53"/>
      <c r="I848" s="79"/>
      <c r="J848" s="104"/>
    </row>
    <row r="849" spans="2:10" ht="18">
      <c r="B849" s="42" t="s">
        <v>151</v>
      </c>
      <c r="C849" s="390"/>
      <c r="D849" s="391"/>
      <c r="E849" s="25"/>
      <c r="F849" s="25"/>
      <c r="G849" s="53"/>
      <c r="I849" s="79"/>
      <c r="J849" s="104"/>
    </row>
    <row r="850" spans="2:10" ht="16.5">
      <c r="B850" s="38"/>
      <c r="C850" s="390"/>
      <c r="D850" s="391"/>
      <c r="E850" s="25"/>
      <c r="F850" s="25"/>
      <c r="G850" s="53"/>
      <c r="I850" s="79"/>
      <c r="J850" s="104"/>
    </row>
    <row r="851" spans="2:10" ht="18">
      <c r="B851" s="89" t="s">
        <v>494</v>
      </c>
      <c r="C851" s="390"/>
      <c r="D851" s="391"/>
      <c r="E851" s="25"/>
      <c r="F851" s="25"/>
      <c r="G851" s="53"/>
      <c r="I851" s="79"/>
      <c r="J851" s="104"/>
    </row>
    <row r="852" spans="2:10" ht="18">
      <c r="B852" s="90" t="s">
        <v>366</v>
      </c>
      <c r="C852" s="390"/>
      <c r="D852" s="391"/>
      <c r="E852" s="25"/>
      <c r="F852" s="25"/>
      <c r="G852" s="53"/>
      <c r="I852" s="79"/>
      <c r="J852" s="104"/>
    </row>
    <row r="853" spans="2:10" ht="16.5">
      <c r="B853" s="38"/>
      <c r="C853" s="390"/>
      <c r="D853" s="391"/>
      <c r="E853" s="25"/>
      <c r="F853" s="25"/>
      <c r="G853" s="53"/>
      <c r="I853" s="79"/>
      <c r="J853" s="104"/>
    </row>
    <row r="854" spans="2:10" ht="16.5">
      <c r="B854" s="38"/>
      <c r="C854" s="390"/>
      <c r="D854" s="391"/>
      <c r="E854" s="25"/>
      <c r="F854" s="25"/>
      <c r="G854" s="53"/>
      <c r="I854" s="79"/>
      <c r="J854" s="104"/>
    </row>
    <row r="855" spans="2:10">
      <c r="B855" s="48"/>
      <c r="C855" s="383"/>
      <c r="D855" s="114"/>
      <c r="E855" s="75"/>
      <c r="F855" s="53"/>
      <c r="G855" s="53"/>
      <c r="I855" s="79"/>
      <c r="J855" s="104"/>
    </row>
    <row r="856" spans="2:10" ht="18">
      <c r="B856" s="43"/>
      <c r="C856" s="383"/>
      <c r="D856" s="114"/>
      <c r="E856" s="75"/>
      <c r="F856" s="53"/>
      <c r="G856" s="53"/>
      <c r="I856" s="79"/>
      <c r="J856" s="104"/>
    </row>
    <row r="857" spans="2:10" ht="18">
      <c r="B857" s="143" t="s">
        <v>35</v>
      </c>
      <c r="C857" s="403"/>
      <c r="D857" s="419"/>
      <c r="E857" s="202"/>
      <c r="F857" s="144"/>
      <c r="G857" s="44">
        <f>G560</f>
        <v>0</v>
      </c>
      <c r="I857" s="79"/>
      <c r="J857" s="104"/>
    </row>
    <row r="858" spans="2:10" ht="18">
      <c r="B858" s="43"/>
      <c r="C858" s="383"/>
      <c r="D858" s="114"/>
      <c r="E858" s="75"/>
      <c r="F858" s="53"/>
      <c r="G858" s="45"/>
      <c r="I858" s="79"/>
      <c r="J858" s="104"/>
    </row>
    <row r="859" spans="2:10" ht="18">
      <c r="B859" s="143" t="s">
        <v>36</v>
      </c>
      <c r="C859" s="403"/>
      <c r="D859" s="419"/>
      <c r="E859" s="202"/>
      <c r="F859" s="144"/>
      <c r="G859" s="44">
        <f>G631</f>
        <v>0</v>
      </c>
      <c r="I859" s="79"/>
      <c r="J859" s="104"/>
    </row>
    <row r="860" spans="2:10" ht="18">
      <c r="B860" s="43"/>
      <c r="C860" s="383"/>
      <c r="D860" s="114"/>
      <c r="E860" s="75"/>
      <c r="F860" s="53"/>
      <c r="G860" s="45"/>
      <c r="I860" s="79"/>
      <c r="J860" s="104"/>
    </row>
    <row r="861" spans="2:10" ht="18">
      <c r="B861" s="143" t="s">
        <v>492</v>
      </c>
      <c r="C861" s="403"/>
      <c r="D861" s="419"/>
      <c r="E861" s="202"/>
      <c r="F861" s="144"/>
      <c r="G861" s="44">
        <f>G713</f>
        <v>0</v>
      </c>
      <c r="I861" s="79"/>
      <c r="J861" s="104"/>
    </row>
    <row r="862" spans="2:10" ht="18">
      <c r="B862" s="43"/>
      <c r="C862" s="383"/>
      <c r="D862" s="114"/>
      <c r="E862" s="75"/>
      <c r="F862" s="53"/>
      <c r="G862" s="45"/>
      <c r="I862" s="79"/>
      <c r="J862" s="104"/>
    </row>
    <row r="863" spans="2:10" ht="18">
      <c r="B863" s="143" t="s">
        <v>493</v>
      </c>
      <c r="C863" s="403"/>
      <c r="D863" s="419"/>
      <c r="E863" s="202"/>
      <c r="F863" s="144"/>
      <c r="G863" s="44">
        <f>G797</f>
        <v>0</v>
      </c>
      <c r="I863" s="79"/>
      <c r="J863" s="104"/>
    </row>
    <row r="864" spans="2:10" ht="18">
      <c r="B864" s="43"/>
      <c r="C864" s="383"/>
      <c r="D864" s="114"/>
      <c r="E864" s="75"/>
      <c r="F864" s="53"/>
      <c r="G864" s="45"/>
      <c r="I864" s="79"/>
      <c r="J864" s="104"/>
    </row>
    <row r="865" spans="2:11" ht="18">
      <c r="B865" s="143" t="s">
        <v>38</v>
      </c>
      <c r="C865" s="403"/>
      <c r="D865" s="419"/>
      <c r="E865" s="202"/>
      <c r="F865" s="144"/>
      <c r="G865" s="44">
        <f>G804</f>
        <v>0</v>
      </c>
      <c r="I865" s="79"/>
      <c r="J865" s="104"/>
    </row>
    <row r="866" spans="2:11" ht="18">
      <c r="B866" s="43"/>
      <c r="C866" s="383"/>
      <c r="D866" s="114"/>
      <c r="E866" s="75"/>
      <c r="F866" s="53"/>
      <c r="G866" s="45"/>
      <c r="I866" s="79"/>
      <c r="J866" s="104"/>
    </row>
    <row r="867" spans="2:11" ht="18.75" thickBot="1">
      <c r="B867" s="145" t="s">
        <v>39</v>
      </c>
      <c r="C867" s="420"/>
      <c r="D867" s="421"/>
      <c r="E867" s="227"/>
      <c r="F867" s="146"/>
      <c r="G867" s="147">
        <f>G847</f>
        <v>0</v>
      </c>
      <c r="I867" s="79"/>
      <c r="J867" s="104"/>
    </row>
    <row r="868" spans="2:11" ht="18">
      <c r="B868" s="46" t="s">
        <v>229</v>
      </c>
      <c r="C868" s="406"/>
      <c r="D868" s="407"/>
      <c r="E868" s="228"/>
      <c r="F868" s="103"/>
      <c r="G868" s="44">
        <f>SUM(G857:G867)</f>
        <v>0</v>
      </c>
      <c r="I868" s="79"/>
      <c r="J868" s="104"/>
    </row>
    <row r="869" spans="2:11" ht="18">
      <c r="B869" s="42" t="s">
        <v>244</v>
      </c>
      <c r="C869" s="383"/>
      <c r="D869" s="114"/>
      <c r="E869" s="75"/>
      <c r="F869" s="53"/>
      <c r="G869" s="45">
        <f>0.25*G868</f>
        <v>0</v>
      </c>
      <c r="I869" s="79"/>
      <c r="J869" s="104"/>
    </row>
    <row r="870" spans="2:11" ht="18.75" thickBot="1">
      <c r="B870" s="148" t="s">
        <v>42</v>
      </c>
      <c r="C870" s="422"/>
      <c r="D870" s="423"/>
      <c r="E870" s="229"/>
      <c r="F870" s="149"/>
      <c r="G870" s="147">
        <f>SUM(G868:G869)</f>
        <v>0</v>
      </c>
      <c r="I870" s="79"/>
      <c r="J870" s="104"/>
    </row>
    <row r="872" spans="2:11">
      <c r="B872" s="48"/>
      <c r="C872" s="383"/>
      <c r="D872" s="114"/>
      <c r="E872" s="75"/>
      <c r="F872" s="53"/>
      <c r="G872" s="53"/>
      <c r="I872" s="79"/>
      <c r="J872" s="104"/>
    </row>
    <row r="873" spans="2:11" ht="18">
      <c r="B873" s="198" t="s">
        <v>363</v>
      </c>
    </row>
    <row r="875" spans="2:11" ht="18">
      <c r="B875" s="84" t="s">
        <v>365</v>
      </c>
    </row>
    <row r="876" spans="2:11" ht="18">
      <c r="B876" s="85" t="s">
        <v>497</v>
      </c>
    </row>
    <row r="878" spans="2:11" s="95" customFormat="1" ht="15.75">
      <c r="B878" s="7" t="s">
        <v>45</v>
      </c>
      <c r="C878" s="401"/>
      <c r="D878" s="402"/>
      <c r="E878" s="205"/>
      <c r="F878" s="91"/>
      <c r="G878" s="91"/>
      <c r="H878" s="92"/>
      <c r="I878" s="93"/>
      <c r="J878" s="94"/>
      <c r="K878" s="92"/>
    </row>
    <row r="879" spans="2:11" s="10" customFormat="1">
      <c r="B879" s="48"/>
      <c r="C879" s="383"/>
      <c r="D879" s="114"/>
      <c r="E879" s="75"/>
      <c r="F879" s="53"/>
      <c r="G879" s="53"/>
      <c r="I879" s="96"/>
      <c r="J879" s="96"/>
    </row>
    <row r="880" spans="2:11" s="10" customFormat="1">
      <c r="B880" s="48" t="s">
        <v>498</v>
      </c>
      <c r="C880" s="383"/>
      <c r="D880" s="114"/>
      <c r="E880" s="75"/>
      <c r="F880" s="53"/>
      <c r="G880" s="53"/>
      <c r="I880" s="96"/>
      <c r="J880" s="96"/>
    </row>
    <row r="881" spans="2:10" s="10" customFormat="1">
      <c r="B881" s="48" t="s">
        <v>368</v>
      </c>
      <c r="C881" s="383"/>
      <c r="D881" s="114"/>
      <c r="E881" s="75"/>
      <c r="F881" s="53"/>
      <c r="G881" s="53"/>
      <c r="I881" s="96"/>
      <c r="J881" s="96"/>
    </row>
    <row r="882" spans="2:10" s="10" customFormat="1">
      <c r="B882" s="48" t="s">
        <v>369</v>
      </c>
      <c r="C882" s="383"/>
      <c r="D882" s="114"/>
      <c r="E882" s="75"/>
      <c r="F882" s="53"/>
      <c r="G882" s="53"/>
      <c r="I882" s="96"/>
      <c r="J882" s="96"/>
    </row>
    <row r="883" spans="2:10" s="10" customFormat="1">
      <c r="B883" s="48" t="s">
        <v>370</v>
      </c>
      <c r="C883" s="383"/>
      <c r="D883" s="114"/>
      <c r="E883" s="75"/>
      <c r="F883" s="53"/>
      <c r="G883" s="53"/>
      <c r="I883" s="96"/>
      <c r="J883" s="96"/>
    </row>
    <row r="884" spans="2:10" s="10" customFormat="1">
      <c r="B884" s="48" t="s">
        <v>371</v>
      </c>
      <c r="C884" s="383"/>
      <c r="D884" s="114"/>
      <c r="E884" s="75"/>
      <c r="F884" s="53"/>
      <c r="G884" s="53"/>
      <c r="I884" s="96"/>
      <c r="J884" s="96"/>
    </row>
    <row r="885" spans="2:10" s="10" customFormat="1" hidden="1">
      <c r="B885" s="97" t="s">
        <v>372</v>
      </c>
      <c r="C885" s="403">
        <v>0</v>
      </c>
      <c r="D885" s="114"/>
      <c r="E885" s="202"/>
      <c r="F885" s="53"/>
      <c r="G885" s="56">
        <f t="shared" ref="G885:G892" si="12">C885*E885</f>
        <v>0</v>
      </c>
      <c r="I885" s="96"/>
      <c r="J885" s="96"/>
    </row>
    <row r="886" spans="2:10" s="10" customFormat="1" hidden="1">
      <c r="B886" s="97" t="s">
        <v>373</v>
      </c>
      <c r="C886" s="403">
        <v>0</v>
      </c>
      <c r="D886" s="114"/>
      <c r="E886" s="202"/>
      <c r="F886" s="53"/>
      <c r="G886" s="56">
        <f>C886*E886</f>
        <v>0</v>
      </c>
      <c r="I886" s="96"/>
      <c r="J886" s="96"/>
    </row>
    <row r="887" spans="2:10" s="10" customFormat="1">
      <c r="B887" s="97" t="s">
        <v>374</v>
      </c>
      <c r="C887" s="403">
        <v>67.38</v>
      </c>
      <c r="D887" s="114"/>
      <c r="E887" s="202">
        <v>0</v>
      </c>
      <c r="F887" s="53"/>
      <c r="G887" s="56">
        <f t="shared" si="12"/>
        <v>0</v>
      </c>
      <c r="I887" s="96"/>
      <c r="J887" s="96"/>
    </row>
    <row r="888" spans="2:10" s="10" customFormat="1" hidden="1">
      <c r="B888" s="97" t="s">
        <v>375</v>
      </c>
      <c r="C888" s="403">
        <v>0</v>
      </c>
      <c r="D888" s="114"/>
      <c r="E888" s="202"/>
      <c r="F888" s="53"/>
      <c r="G888" s="56">
        <f t="shared" si="12"/>
        <v>0</v>
      </c>
      <c r="I888" s="96"/>
      <c r="J888" s="96"/>
    </row>
    <row r="889" spans="2:10" s="10" customFormat="1" hidden="1">
      <c r="B889" s="97" t="s">
        <v>376</v>
      </c>
      <c r="C889" s="403">
        <v>0</v>
      </c>
      <c r="D889" s="114"/>
      <c r="E889" s="202">
        <v>10</v>
      </c>
      <c r="F889" s="53"/>
      <c r="G889" s="56">
        <f t="shared" si="12"/>
        <v>0</v>
      </c>
      <c r="I889" s="96"/>
      <c r="J889" s="96"/>
    </row>
    <row r="890" spans="2:10" s="100" customFormat="1" hidden="1">
      <c r="B890" s="97" t="s">
        <v>377</v>
      </c>
      <c r="C890" s="404"/>
      <c r="D890" s="405"/>
      <c r="E890" s="206"/>
      <c r="F890" s="99"/>
      <c r="G890" s="56">
        <f t="shared" si="12"/>
        <v>0</v>
      </c>
      <c r="I890" s="101"/>
      <c r="J890" s="101"/>
    </row>
    <row r="891" spans="2:10" s="100" customFormat="1" hidden="1">
      <c r="B891" s="97" t="s">
        <v>378</v>
      </c>
      <c r="C891" s="404">
        <v>0</v>
      </c>
      <c r="D891" s="405"/>
      <c r="E891" s="206"/>
      <c r="F891" s="99"/>
      <c r="G891" s="56">
        <f>C891*E891</f>
        <v>0</v>
      </c>
      <c r="I891" s="101"/>
      <c r="J891" s="101"/>
    </row>
    <row r="892" spans="2:10" s="10" customFormat="1" ht="15.95" hidden="1" customHeight="1">
      <c r="B892" s="97" t="s">
        <v>379</v>
      </c>
      <c r="C892" s="403">
        <v>0</v>
      </c>
      <c r="D892" s="114"/>
      <c r="E892" s="202"/>
      <c r="F892" s="53"/>
      <c r="G892" s="56">
        <f t="shared" si="12"/>
        <v>0</v>
      </c>
      <c r="I892" s="96"/>
      <c r="J892" s="96"/>
    </row>
    <row r="893" spans="2:10" s="10" customFormat="1">
      <c r="B893" s="102" t="s">
        <v>228</v>
      </c>
      <c r="C893" s="383">
        <f>SUM(C885:C892)</f>
        <v>67.38</v>
      </c>
      <c r="D893" s="114"/>
      <c r="E893" s="75"/>
      <c r="F893" s="53"/>
      <c r="G893" s="53"/>
      <c r="I893" s="96"/>
      <c r="J893" s="96"/>
    </row>
    <row r="894" spans="2:10" s="10" customFormat="1">
      <c r="B894" s="102"/>
      <c r="C894" s="383"/>
      <c r="D894" s="114"/>
      <c r="E894" s="75"/>
      <c r="F894" s="53"/>
      <c r="G894" s="53"/>
      <c r="I894" s="96"/>
      <c r="J894" s="96"/>
    </row>
    <row r="895" spans="2:10" s="10" customFormat="1">
      <c r="B895" s="48" t="s">
        <v>235</v>
      </c>
      <c r="C895" s="383"/>
      <c r="D895" s="114"/>
      <c r="E895" s="75"/>
      <c r="F895" s="53"/>
      <c r="G895" s="53"/>
      <c r="I895" s="96"/>
      <c r="J895" s="96"/>
    </row>
    <row r="896" spans="2:10" s="10" customFormat="1" ht="25.5">
      <c r="B896" s="54" t="s">
        <v>312</v>
      </c>
      <c r="C896" s="383"/>
      <c r="D896" s="114"/>
      <c r="E896" s="75"/>
      <c r="F896" s="53"/>
      <c r="G896" s="53"/>
      <c r="I896" s="96"/>
      <c r="J896" s="96"/>
    </row>
    <row r="897" spans="2:10" s="10" customFormat="1">
      <c r="B897" s="52" t="s">
        <v>380</v>
      </c>
      <c r="C897" s="383">
        <f>C893</f>
        <v>67.38</v>
      </c>
      <c r="D897" s="114"/>
      <c r="E897" s="202">
        <v>0</v>
      </c>
      <c r="F897" s="53"/>
      <c r="G897" s="56">
        <f>C897*E897</f>
        <v>0</v>
      </c>
      <c r="I897" s="96"/>
      <c r="J897" s="96"/>
    </row>
    <row r="898" spans="2:10" s="10" customFormat="1" hidden="1">
      <c r="B898" s="102"/>
      <c r="C898" s="383"/>
      <c r="D898" s="114"/>
      <c r="E898" s="75"/>
      <c r="F898" s="53"/>
      <c r="G898" s="53"/>
      <c r="I898" s="96"/>
      <c r="J898" s="96"/>
    </row>
    <row r="899" spans="2:10" s="10" customFormat="1" ht="77.45" hidden="1" customHeight="1">
      <c r="B899" s="54" t="s">
        <v>297</v>
      </c>
      <c r="C899" s="381"/>
      <c r="D899" s="382"/>
      <c r="E899" s="201"/>
      <c r="F899" s="55"/>
      <c r="G899" s="213"/>
      <c r="I899" s="96"/>
      <c r="J899" s="96"/>
    </row>
    <row r="900" spans="2:10" s="10" customFormat="1" hidden="1">
      <c r="B900" s="60" t="s">
        <v>298</v>
      </c>
      <c r="C900" s="383">
        <v>0</v>
      </c>
      <c r="D900" s="114"/>
      <c r="E900" s="171">
        <v>25</v>
      </c>
      <c r="F900" s="53"/>
      <c r="G900" s="61">
        <f>C900*E900</f>
        <v>0</v>
      </c>
      <c r="I900" s="96"/>
      <c r="J900" s="96"/>
    </row>
    <row r="901" spans="2:10" s="10" customFormat="1" hidden="1">
      <c r="B901" s="60" t="s">
        <v>310</v>
      </c>
      <c r="C901" s="383">
        <v>0</v>
      </c>
      <c r="D901" s="114"/>
      <c r="E901" s="171">
        <v>25</v>
      </c>
      <c r="F901" s="53"/>
      <c r="G901" s="61">
        <f>C901*E901</f>
        <v>0</v>
      </c>
      <c r="I901" s="96"/>
      <c r="J901" s="96"/>
    </row>
    <row r="902" spans="2:10" s="10" customFormat="1" hidden="1">
      <c r="B902" s="60" t="s">
        <v>299</v>
      </c>
      <c r="C902" s="383">
        <v>0</v>
      </c>
      <c r="D902" s="114"/>
      <c r="E902" s="171">
        <v>0</v>
      </c>
      <c r="F902" s="53"/>
      <c r="G902" s="61">
        <f>C902*E902</f>
        <v>0</v>
      </c>
      <c r="I902" s="96"/>
      <c r="J902" s="96"/>
    </row>
    <row r="903" spans="2:10" s="10" customFormat="1" hidden="1">
      <c r="B903" s="102"/>
      <c r="C903" s="383"/>
      <c r="D903" s="114"/>
      <c r="E903" s="75"/>
      <c r="F903" s="53"/>
      <c r="G903" s="53"/>
      <c r="I903" s="96"/>
      <c r="J903" s="96"/>
    </row>
    <row r="904" spans="2:10" s="10" customFormat="1" hidden="1">
      <c r="B904" s="48" t="s">
        <v>294</v>
      </c>
      <c r="C904" s="383"/>
      <c r="D904" s="114"/>
      <c r="E904" s="75"/>
      <c r="F904" s="53"/>
      <c r="G904" s="53"/>
      <c r="I904" s="96"/>
      <c r="J904" s="96"/>
    </row>
    <row r="905" spans="2:10" s="10" customFormat="1" hidden="1">
      <c r="B905" s="48" t="s">
        <v>255</v>
      </c>
      <c r="C905" s="383"/>
      <c r="D905" s="114"/>
      <c r="E905" s="75"/>
      <c r="F905" s="53"/>
      <c r="G905" s="53"/>
      <c r="I905" s="96"/>
      <c r="J905" s="96"/>
    </row>
    <row r="906" spans="2:10" s="10" customFormat="1" hidden="1">
      <c r="B906" s="48" t="s">
        <v>256</v>
      </c>
      <c r="C906" s="383"/>
      <c r="D906" s="114"/>
      <c r="E906" s="75"/>
      <c r="F906" s="53"/>
      <c r="G906" s="53"/>
      <c r="I906" s="96"/>
      <c r="J906" s="96"/>
    </row>
    <row r="907" spans="2:10" s="10" customFormat="1" hidden="1">
      <c r="B907" s="48" t="s">
        <v>290</v>
      </c>
      <c r="C907" s="383"/>
      <c r="D907" s="114"/>
      <c r="E907" s="75"/>
      <c r="F907" s="53"/>
      <c r="G907" s="53"/>
      <c r="I907" s="96"/>
      <c r="J907" s="96"/>
    </row>
    <row r="908" spans="2:10" s="10" customFormat="1" hidden="1">
      <c r="B908" s="48" t="s">
        <v>289</v>
      </c>
      <c r="C908" s="383"/>
      <c r="D908" s="114"/>
      <c r="E908" s="75"/>
      <c r="F908" s="53"/>
      <c r="G908" s="53"/>
      <c r="I908" s="96"/>
      <c r="J908" s="96"/>
    </row>
    <row r="909" spans="2:10" s="10" customFormat="1" hidden="1">
      <c r="B909" s="48" t="s">
        <v>241</v>
      </c>
      <c r="C909" s="383"/>
      <c r="D909" s="114"/>
      <c r="E909" s="75"/>
      <c r="F909" s="53"/>
      <c r="G909" s="53"/>
      <c r="I909" s="96"/>
      <c r="J909" s="96"/>
    </row>
    <row r="910" spans="2:10" s="10" customFormat="1" hidden="1">
      <c r="B910" s="48" t="s">
        <v>242</v>
      </c>
      <c r="C910" s="383"/>
      <c r="D910" s="114"/>
      <c r="E910" s="75"/>
      <c r="F910" s="53"/>
      <c r="G910" s="53"/>
      <c r="I910" s="96"/>
      <c r="J910" s="96"/>
    </row>
    <row r="911" spans="2:10" s="10" customFormat="1" hidden="1">
      <c r="B911" s="60" t="s">
        <v>43</v>
      </c>
      <c r="C911" s="383">
        <v>0</v>
      </c>
      <c r="D911" s="114"/>
      <c r="E911" s="171">
        <v>15</v>
      </c>
      <c r="F911" s="53"/>
      <c r="G911" s="61">
        <f>C911*E911</f>
        <v>0</v>
      </c>
      <c r="I911" s="96"/>
      <c r="J911" s="96"/>
    </row>
    <row r="912" spans="2:10" hidden="1">
      <c r="B912" s="48"/>
      <c r="C912" s="383"/>
      <c r="D912" s="114"/>
      <c r="E912" s="75"/>
      <c r="F912" s="53"/>
      <c r="G912" s="53"/>
      <c r="I912" s="79"/>
      <c r="J912" s="79"/>
    </row>
    <row r="913" spans="2:10" hidden="1">
      <c r="B913" s="48" t="s">
        <v>381</v>
      </c>
      <c r="C913" s="383"/>
      <c r="D913" s="384"/>
      <c r="E913" s="203"/>
      <c r="F913" s="19"/>
      <c r="G913" s="19"/>
      <c r="I913" s="79"/>
      <c r="J913" s="79"/>
    </row>
    <row r="914" spans="2:10" hidden="1">
      <c r="B914" s="48" t="s">
        <v>164</v>
      </c>
      <c r="C914" s="383"/>
      <c r="D914" s="384"/>
      <c r="E914" s="203"/>
      <c r="F914" s="19"/>
      <c r="G914" s="19"/>
      <c r="I914" s="79"/>
      <c r="J914" s="79"/>
    </row>
    <row r="915" spans="2:10" hidden="1">
      <c r="B915" s="48" t="s">
        <v>178</v>
      </c>
      <c r="C915" s="383"/>
      <c r="D915" s="384"/>
      <c r="E915" s="203"/>
      <c r="F915" s="19"/>
      <c r="G915" s="19"/>
      <c r="I915" s="79"/>
      <c r="J915" s="79"/>
    </row>
    <row r="916" spans="2:10" hidden="1">
      <c r="B916" s="48" t="s">
        <v>165</v>
      </c>
      <c r="C916" s="383"/>
      <c r="D916" s="384"/>
      <c r="E916" s="203"/>
      <c r="F916" s="19"/>
      <c r="G916" s="19"/>
      <c r="I916" s="79"/>
      <c r="J916" s="79"/>
    </row>
    <row r="917" spans="2:10" hidden="1">
      <c r="B917" s="48" t="s">
        <v>166</v>
      </c>
      <c r="C917" s="383"/>
      <c r="D917" s="384"/>
      <c r="E917" s="203"/>
      <c r="F917" s="19"/>
      <c r="G917" s="19"/>
      <c r="I917" s="79"/>
      <c r="J917" s="79"/>
    </row>
    <row r="918" spans="2:10" hidden="1">
      <c r="B918" s="48" t="s">
        <v>167</v>
      </c>
      <c r="C918" s="383"/>
      <c r="D918" s="384"/>
      <c r="E918" s="203"/>
      <c r="F918" s="19"/>
      <c r="G918" s="19"/>
      <c r="I918" s="79"/>
      <c r="J918" s="79"/>
    </row>
    <row r="919" spans="2:10" hidden="1">
      <c r="B919" s="48" t="s">
        <v>176</v>
      </c>
      <c r="C919" s="383"/>
      <c r="D919" s="384"/>
      <c r="E919" s="203"/>
      <c r="F919" s="19"/>
      <c r="G919" s="19"/>
      <c r="I919" s="79"/>
      <c r="J919" s="79"/>
    </row>
    <row r="920" spans="2:10" hidden="1">
      <c r="B920" s="48" t="s">
        <v>168</v>
      </c>
      <c r="C920" s="383"/>
      <c r="D920" s="384"/>
      <c r="E920" s="203"/>
      <c r="F920" s="19"/>
      <c r="G920" s="19"/>
      <c r="I920" s="79"/>
      <c r="J920" s="79"/>
    </row>
    <row r="921" spans="2:10" hidden="1">
      <c r="B921" s="48" t="s">
        <v>177</v>
      </c>
      <c r="C921" s="383"/>
      <c r="D921" s="384"/>
      <c r="E921" s="203"/>
      <c r="F921" s="19"/>
      <c r="G921" s="19"/>
      <c r="I921" s="79"/>
      <c r="J921" s="79"/>
    </row>
    <row r="922" spans="2:10" hidden="1">
      <c r="B922" s="52" t="s">
        <v>380</v>
      </c>
      <c r="C922" s="383">
        <v>0</v>
      </c>
      <c r="D922" s="384"/>
      <c r="E922" s="202">
        <v>500</v>
      </c>
      <c r="F922" s="19"/>
      <c r="G922" s="56">
        <f>C922*E922</f>
        <v>0</v>
      </c>
      <c r="I922" s="79"/>
      <c r="J922" s="79"/>
    </row>
    <row r="923" spans="2:10" hidden="1">
      <c r="B923" s="20"/>
      <c r="C923" s="385"/>
      <c r="D923" s="384"/>
      <c r="E923" s="203"/>
      <c r="F923" s="19"/>
      <c r="G923" s="19"/>
      <c r="I923" s="79"/>
      <c r="J923" s="79"/>
    </row>
    <row r="924" spans="2:10" hidden="1">
      <c r="B924" s="48" t="s">
        <v>295</v>
      </c>
      <c r="C924" s="383"/>
      <c r="D924" s="384"/>
      <c r="E924" s="203"/>
      <c r="F924" s="19"/>
      <c r="G924" s="19"/>
      <c r="I924" s="79"/>
      <c r="J924" s="79"/>
    </row>
    <row r="925" spans="2:10" hidden="1">
      <c r="B925" s="48" t="s">
        <v>169</v>
      </c>
      <c r="C925" s="383"/>
      <c r="D925" s="384"/>
      <c r="E925" s="203"/>
      <c r="F925" s="19"/>
      <c r="G925" s="19"/>
      <c r="I925" s="79"/>
      <c r="J925" s="79"/>
    </row>
    <row r="926" spans="2:10" hidden="1">
      <c r="B926" s="48" t="s">
        <v>170</v>
      </c>
      <c r="C926" s="383"/>
      <c r="D926" s="384"/>
      <c r="E926" s="203"/>
      <c r="F926" s="19"/>
      <c r="G926" s="19"/>
      <c r="I926" s="79"/>
      <c r="J926" s="79"/>
    </row>
    <row r="927" spans="2:10" hidden="1">
      <c r="B927" s="48" t="s">
        <v>171</v>
      </c>
      <c r="C927" s="383"/>
      <c r="D927" s="384"/>
      <c r="E927" s="203"/>
      <c r="F927" s="19"/>
      <c r="G927" s="19"/>
      <c r="I927" s="79"/>
      <c r="J927" s="79"/>
    </row>
    <row r="928" spans="2:10" hidden="1">
      <c r="B928" s="48" t="s">
        <v>222</v>
      </c>
      <c r="C928" s="383"/>
      <c r="D928" s="384"/>
      <c r="E928" s="203"/>
      <c r="F928" s="19"/>
      <c r="G928" s="19"/>
      <c r="I928" s="79"/>
      <c r="J928" s="79"/>
    </row>
    <row r="929" spans="2:10" hidden="1">
      <c r="B929" s="52" t="s">
        <v>380</v>
      </c>
      <c r="C929" s="383">
        <v>0</v>
      </c>
      <c r="D929" s="384"/>
      <c r="E929" s="202">
        <v>0</v>
      </c>
      <c r="F929" s="19"/>
      <c r="G929" s="56">
        <f>C929*E929</f>
        <v>0</v>
      </c>
      <c r="I929" s="79"/>
      <c r="J929" s="79"/>
    </row>
    <row r="930" spans="2:10">
      <c r="B930" s="18"/>
      <c r="C930" s="385"/>
      <c r="D930" s="384"/>
      <c r="E930" s="203"/>
      <c r="F930" s="19"/>
      <c r="G930" s="19"/>
      <c r="I930" s="79"/>
      <c r="J930" s="79"/>
    </row>
    <row r="931" spans="2:10" ht="15.75">
      <c r="B931" s="21" t="s">
        <v>45</v>
      </c>
      <c r="C931" s="406"/>
      <c r="D931" s="407"/>
      <c r="E931" s="23" t="s">
        <v>22</v>
      </c>
      <c r="F931" s="24"/>
      <c r="G931" s="214">
        <f>SUM(G880:G930)</f>
        <v>0</v>
      </c>
      <c r="I931" s="79"/>
      <c r="J931" s="104"/>
    </row>
    <row r="932" spans="2:10" s="107" customFormat="1" ht="15">
      <c r="B932" s="105"/>
      <c r="C932" s="401"/>
      <c r="D932" s="402"/>
      <c r="E932" s="106"/>
      <c r="F932" s="91"/>
      <c r="G932" s="215"/>
      <c r="I932" s="108"/>
      <c r="J932" s="109"/>
    </row>
    <row r="933" spans="2:10" ht="15.75">
      <c r="B933" s="7" t="s">
        <v>25</v>
      </c>
      <c r="C933" s="383"/>
      <c r="D933" s="114"/>
      <c r="E933" s="75"/>
      <c r="F933" s="53"/>
      <c r="G933" s="53"/>
      <c r="I933" s="79"/>
      <c r="J933" s="104"/>
    </row>
    <row r="934" spans="2:10" s="112" customFormat="1" ht="12">
      <c r="B934" s="110"/>
      <c r="C934" s="408"/>
      <c r="D934" s="409"/>
      <c r="E934" s="207"/>
      <c r="F934" s="111"/>
      <c r="G934" s="111"/>
      <c r="I934" s="113"/>
      <c r="J934" s="113"/>
    </row>
    <row r="935" spans="2:10" s="112" customFormat="1">
      <c r="B935" s="76" t="s">
        <v>499</v>
      </c>
      <c r="C935" s="383"/>
      <c r="D935" s="114"/>
      <c r="E935" s="75"/>
      <c r="F935" s="53"/>
      <c r="G935" s="53"/>
      <c r="I935" s="113"/>
      <c r="J935" s="113"/>
    </row>
    <row r="936" spans="2:10" s="112" customFormat="1" ht="25.5">
      <c r="B936" s="76" t="s">
        <v>383</v>
      </c>
      <c r="C936" s="383"/>
      <c r="D936" s="114"/>
      <c r="E936" s="75"/>
      <c r="F936" s="53"/>
      <c r="G936" s="53"/>
      <c r="I936" s="113"/>
      <c r="J936" s="113"/>
    </row>
    <row r="937" spans="2:10" s="112" customFormat="1" ht="51">
      <c r="B937" s="54" t="s">
        <v>384</v>
      </c>
      <c r="C937" s="383"/>
      <c r="D937" s="114"/>
      <c r="E937" s="75"/>
      <c r="F937" s="53"/>
      <c r="G937" s="53"/>
      <c r="I937" s="113"/>
      <c r="J937" s="113"/>
    </row>
    <row r="938" spans="2:10" s="112" customFormat="1" ht="40.9" customHeight="1">
      <c r="B938" s="54" t="s">
        <v>385</v>
      </c>
      <c r="C938" s="383"/>
      <c r="D938" s="114"/>
      <c r="E938" s="75"/>
      <c r="F938" s="53"/>
      <c r="G938" s="53"/>
      <c r="I938" s="113"/>
      <c r="J938" s="113"/>
    </row>
    <row r="939" spans="2:10" s="112" customFormat="1">
      <c r="B939" s="76" t="s">
        <v>225</v>
      </c>
      <c r="C939" s="383"/>
      <c r="D939" s="114"/>
      <c r="E939" s="75"/>
      <c r="F939" s="53"/>
      <c r="G939" s="53"/>
      <c r="I939" s="113"/>
      <c r="J939" s="113"/>
    </row>
    <row r="940" spans="2:10" s="112" customFormat="1" ht="25.5">
      <c r="B940" s="76" t="s">
        <v>386</v>
      </c>
      <c r="C940" s="383"/>
      <c r="D940" s="114"/>
      <c r="E940" s="75"/>
      <c r="F940" s="53"/>
      <c r="G940" s="53"/>
      <c r="I940" s="113"/>
      <c r="J940" s="113"/>
    </row>
    <row r="941" spans="2:10" s="112" customFormat="1">
      <c r="B941" s="60" t="s">
        <v>292</v>
      </c>
      <c r="C941" s="383">
        <v>84.16</v>
      </c>
      <c r="D941" s="114"/>
      <c r="E941" s="171">
        <v>0</v>
      </c>
      <c r="F941" s="53"/>
      <c r="G941" s="61">
        <f>C941*E941</f>
        <v>0</v>
      </c>
      <c r="I941" s="113"/>
      <c r="J941" s="113"/>
    </row>
    <row r="942" spans="2:10" s="112" customFormat="1">
      <c r="B942" s="60" t="s">
        <v>293</v>
      </c>
      <c r="C942" s="410">
        <v>4.43</v>
      </c>
      <c r="D942" s="114"/>
      <c r="E942" s="171">
        <v>0</v>
      </c>
      <c r="F942" s="53"/>
      <c r="G942" s="61">
        <f>C942*E942</f>
        <v>0</v>
      </c>
      <c r="I942" s="113"/>
      <c r="J942" s="113"/>
    </row>
    <row r="943" spans="2:10" s="112" customFormat="1">
      <c r="B943" s="60" t="s">
        <v>23</v>
      </c>
      <c r="C943" s="383">
        <f>47.42+41.17</f>
        <v>88.59</v>
      </c>
      <c r="D943" s="114"/>
      <c r="E943" s="75"/>
      <c r="F943" s="53"/>
      <c r="G943" s="53"/>
      <c r="I943" s="113"/>
      <c r="J943" s="113"/>
    </row>
    <row r="944" spans="2:10" s="112" customFormat="1">
      <c r="B944" s="48"/>
      <c r="C944" s="383"/>
      <c r="D944" s="114"/>
      <c r="E944" s="75"/>
      <c r="F944" s="53"/>
      <c r="G944" s="53"/>
      <c r="I944" s="113"/>
      <c r="J944" s="113"/>
    </row>
    <row r="945" spans="2:10" s="112" customFormat="1">
      <c r="B945" s="48" t="s">
        <v>54</v>
      </c>
      <c r="C945" s="383"/>
      <c r="D945" s="114"/>
      <c r="E945" s="75"/>
      <c r="F945" s="53"/>
      <c r="G945" s="53"/>
      <c r="I945" s="113"/>
      <c r="J945" s="113"/>
    </row>
    <row r="946" spans="2:10" s="112" customFormat="1">
      <c r="B946" s="48" t="s">
        <v>500</v>
      </c>
      <c r="C946" s="383"/>
      <c r="D946" s="114"/>
      <c r="E946" s="75"/>
      <c r="F946" s="53"/>
      <c r="G946" s="53"/>
      <c r="I946" s="113"/>
      <c r="J946" s="113"/>
    </row>
    <row r="947" spans="2:10" s="112" customFormat="1">
      <c r="B947" s="48" t="s">
        <v>388</v>
      </c>
      <c r="C947" s="383"/>
      <c r="D947" s="114"/>
      <c r="E947" s="75"/>
      <c r="F947" s="53"/>
      <c r="G947" s="53"/>
      <c r="I947" s="113"/>
      <c r="J947" s="113"/>
    </row>
    <row r="948" spans="2:10" s="112" customFormat="1">
      <c r="B948" s="48" t="s">
        <v>56</v>
      </c>
      <c r="C948" s="383"/>
      <c r="D948" s="114"/>
      <c r="E948" s="75"/>
      <c r="F948" s="53"/>
      <c r="G948" s="53"/>
      <c r="I948" s="113"/>
      <c r="J948" s="113"/>
    </row>
    <row r="949" spans="2:10" s="112" customFormat="1">
      <c r="B949" s="48" t="s">
        <v>194</v>
      </c>
      <c r="C949" s="383"/>
      <c r="D949" s="114"/>
      <c r="E949" s="75"/>
      <c r="F949" s="53"/>
      <c r="G949" s="53"/>
      <c r="I949" s="113"/>
      <c r="J949" s="113"/>
    </row>
    <row r="950" spans="2:10" s="112" customFormat="1">
      <c r="B950" s="60" t="s">
        <v>24</v>
      </c>
      <c r="C950" s="383">
        <f>5*1.5+4*1</f>
        <v>11.5</v>
      </c>
      <c r="D950" s="114"/>
      <c r="E950" s="171">
        <v>0</v>
      </c>
      <c r="F950" s="53"/>
      <c r="G950" s="61">
        <f>C950*E950</f>
        <v>0</v>
      </c>
      <c r="I950" s="113"/>
      <c r="J950" s="113"/>
    </row>
    <row r="951" spans="2:10" s="112" customFormat="1">
      <c r="B951" s="48"/>
      <c r="C951" s="383"/>
      <c r="D951" s="114"/>
      <c r="E951" s="75"/>
      <c r="F951" s="53"/>
      <c r="G951" s="53"/>
      <c r="I951" s="113"/>
      <c r="J951" s="113"/>
    </row>
    <row r="952" spans="2:10" s="112" customFormat="1">
      <c r="B952" s="48" t="s">
        <v>57</v>
      </c>
      <c r="C952" s="383"/>
      <c r="D952" s="114"/>
      <c r="E952" s="75"/>
      <c r="F952" s="53"/>
      <c r="G952" s="53"/>
      <c r="I952" s="113"/>
      <c r="J952" s="113"/>
    </row>
    <row r="953" spans="2:10" s="112" customFormat="1">
      <c r="B953" s="48" t="s">
        <v>58</v>
      </c>
      <c r="C953" s="383"/>
      <c r="D953" s="114"/>
      <c r="E953" s="75"/>
      <c r="F953" s="53"/>
      <c r="G953" s="53"/>
      <c r="I953" s="113"/>
      <c r="J953" s="113"/>
    </row>
    <row r="954" spans="2:10" s="112" customFormat="1">
      <c r="B954" s="48" t="s">
        <v>59</v>
      </c>
      <c r="C954" s="383"/>
      <c r="D954" s="114"/>
      <c r="E954" s="75"/>
      <c r="F954" s="53"/>
      <c r="G954" s="53"/>
      <c r="I954" s="113"/>
      <c r="J954" s="113"/>
    </row>
    <row r="955" spans="2:10" s="112" customFormat="1">
      <c r="B955" s="48" t="s">
        <v>389</v>
      </c>
      <c r="C955" s="383"/>
      <c r="D955" s="114"/>
      <c r="E955" s="75"/>
      <c r="F955" s="53"/>
      <c r="G955" s="53"/>
      <c r="I955" s="113"/>
      <c r="J955" s="113"/>
    </row>
    <row r="956" spans="2:10" s="112" customFormat="1">
      <c r="B956" s="48" t="s">
        <v>390</v>
      </c>
      <c r="C956" s="383"/>
      <c r="D956" s="114"/>
      <c r="E956" s="75"/>
      <c r="F956" s="53"/>
      <c r="G956" s="53"/>
      <c r="I956" s="113"/>
      <c r="J956" s="113"/>
    </row>
    <row r="957" spans="2:10" s="112" customFormat="1">
      <c r="B957" s="48" t="s">
        <v>63</v>
      </c>
      <c r="C957" s="383"/>
      <c r="D957" s="114"/>
      <c r="E957" s="75"/>
      <c r="F957" s="53"/>
      <c r="G957" s="53"/>
      <c r="I957" s="113"/>
      <c r="J957" s="113"/>
    </row>
    <row r="958" spans="2:10" s="112" customFormat="1">
      <c r="B958" s="60" t="s">
        <v>21</v>
      </c>
      <c r="C958" s="383">
        <f>30.61+23.3</f>
        <v>53.91</v>
      </c>
      <c r="D958" s="395"/>
      <c r="E958" s="171">
        <v>0</v>
      </c>
      <c r="F958" s="53"/>
      <c r="G958" s="61">
        <f>C958*E958</f>
        <v>0</v>
      </c>
      <c r="I958" s="113"/>
      <c r="J958" s="113"/>
    </row>
    <row r="959" spans="2:10" s="112" customFormat="1">
      <c r="B959" s="48"/>
      <c r="C959" s="383"/>
      <c r="D959" s="114"/>
      <c r="E959" s="75"/>
      <c r="F959" s="53"/>
      <c r="G959" s="53"/>
      <c r="I959" s="113"/>
      <c r="J959" s="113"/>
    </row>
    <row r="960" spans="2:10" s="112" customFormat="1">
      <c r="B960" s="48" t="s">
        <v>64</v>
      </c>
      <c r="C960" s="383"/>
      <c r="D960" s="114"/>
      <c r="E960" s="75"/>
      <c r="F960" s="53"/>
      <c r="G960" s="53"/>
      <c r="I960" s="113"/>
      <c r="J960" s="113"/>
    </row>
    <row r="961" spans="2:10" s="112" customFormat="1">
      <c r="B961" s="48" t="s">
        <v>391</v>
      </c>
      <c r="C961" s="383"/>
      <c r="D961" s="114"/>
      <c r="E961" s="75"/>
      <c r="F961" s="53"/>
      <c r="G961" s="53"/>
      <c r="I961" s="113"/>
      <c r="J961" s="113"/>
    </row>
    <row r="962" spans="2:10" s="112" customFormat="1">
      <c r="B962" s="60" t="s">
        <v>24</v>
      </c>
      <c r="C962" s="383">
        <f>3.06+2.33</f>
        <v>5.3900000000000006</v>
      </c>
      <c r="D962" s="114"/>
      <c r="E962" s="171">
        <v>0</v>
      </c>
      <c r="F962" s="53"/>
      <c r="G962" s="61">
        <f>C962*E962</f>
        <v>0</v>
      </c>
      <c r="I962" s="113"/>
      <c r="J962" s="113"/>
    </row>
    <row r="963" spans="2:10" s="112" customFormat="1">
      <c r="B963" s="48"/>
      <c r="C963" s="383"/>
      <c r="D963" s="114"/>
      <c r="E963" s="75"/>
      <c r="F963" s="53"/>
      <c r="G963" s="53"/>
      <c r="I963" s="113"/>
      <c r="J963" s="113"/>
    </row>
    <row r="964" spans="2:10" s="112" customFormat="1" ht="76.5">
      <c r="B964" s="54" t="s">
        <v>392</v>
      </c>
      <c r="C964" s="383"/>
      <c r="D964" s="114"/>
      <c r="E964" s="75"/>
      <c r="F964" s="53"/>
      <c r="G964" s="53"/>
      <c r="I964" s="113"/>
      <c r="J964" s="113"/>
    </row>
    <row r="965" spans="2:10" s="112" customFormat="1">
      <c r="B965" s="74" t="s">
        <v>393</v>
      </c>
      <c r="C965" s="383"/>
      <c r="D965" s="114"/>
      <c r="E965" s="75"/>
      <c r="F965" s="53"/>
      <c r="G965" s="53"/>
      <c r="I965" s="113"/>
      <c r="J965" s="113"/>
    </row>
    <row r="966" spans="2:10" s="112" customFormat="1">
      <c r="B966" s="74" t="s">
        <v>394</v>
      </c>
      <c r="C966" s="383"/>
      <c r="D966" s="114"/>
      <c r="E966" s="75"/>
      <c r="F966" s="53"/>
      <c r="G966" s="53"/>
      <c r="I966" s="113"/>
      <c r="J966" s="113"/>
    </row>
    <row r="967" spans="2:10" s="112" customFormat="1">
      <c r="B967" s="74" t="s">
        <v>79</v>
      </c>
      <c r="C967" s="383"/>
      <c r="D967" s="114"/>
      <c r="E967" s="75"/>
      <c r="F967" s="53"/>
      <c r="G967" s="53"/>
      <c r="I967" s="113"/>
      <c r="J967" s="113"/>
    </row>
    <row r="968" spans="2:10" s="112" customFormat="1">
      <c r="B968" s="60" t="s">
        <v>24</v>
      </c>
      <c r="C968" s="383">
        <f>13.05+9.93</f>
        <v>22.98</v>
      </c>
      <c r="D968" s="114"/>
      <c r="E968" s="171">
        <v>0</v>
      </c>
      <c r="F968" s="53"/>
      <c r="G968" s="61">
        <f>C968*E968</f>
        <v>0</v>
      </c>
      <c r="I968" s="113"/>
      <c r="J968" s="113"/>
    </row>
    <row r="969" spans="2:10" s="112" customFormat="1" ht="13.9" customHeight="1">
      <c r="B969" s="48"/>
      <c r="C969" s="383"/>
      <c r="D969" s="114"/>
      <c r="E969" s="75"/>
      <c r="F969" s="53"/>
      <c r="G969" s="53"/>
      <c r="I969" s="113"/>
      <c r="J969" s="113"/>
    </row>
    <row r="970" spans="2:10" s="112" customFormat="1">
      <c r="B970" s="48" t="s">
        <v>395</v>
      </c>
      <c r="C970" s="383"/>
      <c r="D970" s="114"/>
      <c r="E970" s="75"/>
      <c r="F970" s="53"/>
      <c r="G970" s="53"/>
      <c r="I970" s="113"/>
      <c r="J970" s="113"/>
    </row>
    <row r="971" spans="2:10" s="112" customFormat="1">
      <c r="B971" s="48" t="s">
        <v>266</v>
      </c>
      <c r="C971" s="383"/>
      <c r="D971" s="114"/>
      <c r="E971" s="75"/>
      <c r="F971" s="53"/>
      <c r="G971" s="53"/>
      <c r="I971" s="113"/>
      <c r="J971" s="113"/>
    </row>
    <row r="972" spans="2:10" s="112" customFormat="1">
      <c r="B972" s="48" t="s">
        <v>76</v>
      </c>
      <c r="C972" s="383"/>
      <c r="D972" s="114"/>
      <c r="E972" s="75"/>
      <c r="F972" s="53"/>
      <c r="G972" s="53"/>
      <c r="I972" s="113"/>
      <c r="J972" s="113"/>
    </row>
    <row r="973" spans="2:10" s="112" customFormat="1">
      <c r="B973" s="48" t="s">
        <v>196</v>
      </c>
      <c r="C973" s="383"/>
      <c r="D973" s="114"/>
      <c r="E973" s="75"/>
      <c r="F973" s="53"/>
      <c r="G973" s="53"/>
      <c r="I973" s="113"/>
      <c r="J973" s="113"/>
    </row>
    <row r="974" spans="2:10" s="112" customFormat="1">
      <c r="B974" s="48" t="s">
        <v>396</v>
      </c>
      <c r="C974" s="383"/>
      <c r="D974" s="114"/>
      <c r="E974" s="75"/>
      <c r="F974" s="53"/>
      <c r="G974" s="53"/>
      <c r="I974" s="113"/>
      <c r="J974" s="113"/>
    </row>
    <row r="975" spans="2:10" s="112" customFormat="1">
      <c r="B975" s="48" t="s">
        <v>77</v>
      </c>
      <c r="C975" s="383"/>
      <c r="D975" s="114"/>
      <c r="E975" s="75"/>
      <c r="F975" s="53"/>
      <c r="G975" s="53"/>
      <c r="I975" s="113"/>
      <c r="J975" s="113"/>
    </row>
    <row r="976" spans="2:10" s="112" customFormat="1">
      <c r="B976" s="48" t="s">
        <v>78</v>
      </c>
      <c r="C976" s="383"/>
      <c r="D976" s="114"/>
      <c r="E976" s="75"/>
      <c r="F976" s="53"/>
      <c r="G976" s="53"/>
      <c r="I976" s="113"/>
      <c r="J976" s="113"/>
    </row>
    <row r="977" spans="2:10" s="112" customFormat="1">
      <c r="B977" s="48" t="s">
        <v>79</v>
      </c>
      <c r="C977" s="383"/>
      <c r="D977" s="114"/>
      <c r="E977" s="75"/>
      <c r="F977" s="53"/>
      <c r="G977" s="53"/>
      <c r="I977" s="113"/>
      <c r="J977" s="113"/>
    </row>
    <row r="978" spans="2:10" s="112" customFormat="1">
      <c r="B978" s="60" t="s">
        <v>24</v>
      </c>
      <c r="C978" s="383">
        <f>24.86+23.79</f>
        <v>48.65</v>
      </c>
      <c r="D978" s="114"/>
      <c r="E978" s="171">
        <v>0</v>
      </c>
      <c r="F978" s="53"/>
      <c r="G978" s="61">
        <f>C978*E978</f>
        <v>0</v>
      </c>
      <c r="I978" s="113"/>
      <c r="J978" s="113"/>
    </row>
    <row r="979" spans="2:10" s="112" customFormat="1" ht="10.9" customHeight="1">
      <c r="B979" s="48"/>
      <c r="C979" s="383"/>
      <c r="D979" s="114"/>
      <c r="E979" s="75"/>
      <c r="F979" s="53"/>
      <c r="G979" s="53"/>
      <c r="I979" s="113"/>
      <c r="J979" s="113"/>
    </row>
    <row r="980" spans="2:10" s="112" customFormat="1" ht="38.25">
      <c r="B980" s="63" t="s">
        <v>397</v>
      </c>
      <c r="C980" s="383"/>
      <c r="D980" s="114"/>
      <c r="E980" s="75"/>
      <c r="F980" s="53"/>
      <c r="G980" s="53"/>
      <c r="I980" s="113"/>
      <c r="J980" s="113"/>
    </row>
    <row r="981" spans="2:10" s="112" customFormat="1" ht="76.5">
      <c r="B981" s="63" t="s">
        <v>313</v>
      </c>
      <c r="C981" s="383"/>
      <c r="D981" s="114"/>
      <c r="E981" s="75"/>
      <c r="F981" s="53"/>
      <c r="G981" s="53"/>
      <c r="I981" s="113"/>
      <c r="J981" s="113"/>
    </row>
    <row r="982" spans="2:10" s="112" customFormat="1" ht="63.75">
      <c r="B982" s="63" t="s">
        <v>314</v>
      </c>
      <c r="C982" s="383"/>
      <c r="D982" s="114"/>
      <c r="E982" s="75"/>
      <c r="F982" s="53"/>
      <c r="G982" s="53"/>
      <c r="I982" s="113"/>
      <c r="J982" s="113"/>
    </row>
    <row r="983" spans="2:10" s="112" customFormat="1">
      <c r="B983" s="60" t="s">
        <v>24</v>
      </c>
      <c r="C983" s="383">
        <f>C950</f>
        <v>11.5</v>
      </c>
      <c r="D983" s="114"/>
      <c r="E983" s="171">
        <v>0</v>
      </c>
      <c r="F983" s="53"/>
      <c r="G983" s="61">
        <f>C983*E983</f>
        <v>0</v>
      </c>
      <c r="I983" s="113"/>
      <c r="J983" s="113"/>
    </row>
    <row r="984" spans="2:10" s="112" customFormat="1" ht="8.65" customHeight="1">
      <c r="B984" s="60"/>
      <c r="C984" s="383"/>
      <c r="D984" s="114"/>
      <c r="E984" s="75"/>
      <c r="F984" s="53"/>
      <c r="G984" s="53"/>
      <c r="I984" s="113"/>
      <c r="J984" s="113"/>
    </row>
    <row r="985" spans="2:10" s="112" customFormat="1">
      <c r="B985" s="48" t="s">
        <v>316</v>
      </c>
      <c r="C985" s="383"/>
      <c r="D985" s="114"/>
      <c r="E985" s="75"/>
      <c r="F985" s="53"/>
      <c r="G985" s="53"/>
      <c r="I985" s="113"/>
      <c r="J985" s="113"/>
    </row>
    <row r="986" spans="2:10" s="112" customFormat="1">
      <c r="B986" s="48" t="s">
        <v>80</v>
      </c>
      <c r="C986" s="383"/>
      <c r="D986" s="114"/>
      <c r="E986" s="75"/>
      <c r="F986" s="53"/>
      <c r="G986" s="53"/>
      <c r="I986" s="113"/>
      <c r="J986" s="113"/>
    </row>
    <row r="987" spans="2:10" s="112" customFormat="1">
      <c r="B987" s="48" t="s">
        <v>268</v>
      </c>
      <c r="C987" s="383"/>
      <c r="D987" s="114"/>
      <c r="E987" s="75"/>
      <c r="F987" s="53"/>
      <c r="G987" s="53"/>
      <c r="I987" s="113"/>
      <c r="J987" s="113"/>
    </row>
    <row r="988" spans="2:10" s="112" customFormat="1">
      <c r="B988" s="48" t="s">
        <v>276</v>
      </c>
      <c r="C988" s="383"/>
      <c r="D988" s="114"/>
      <c r="E988" s="75"/>
      <c r="F988" s="53"/>
      <c r="G988" s="53"/>
      <c r="I988" s="113"/>
      <c r="J988" s="113"/>
    </row>
    <row r="989" spans="2:10" s="112" customFormat="1">
      <c r="B989" s="48" t="s">
        <v>81</v>
      </c>
      <c r="C989" s="383"/>
      <c r="D989" s="114"/>
      <c r="E989" s="75"/>
      <c r="F989" s="53"/>
      <c r="G989" s="53"/>
      <c r="I989" s="113"/>
      <c r="J989" s="113"/>
    </row>
    <row r="990" spans="2:10" s="112" customFormat="1">
      <c r="B990" s="48" t="s">
        <v>82</v>
      </c>
      <c r="C990" s="383"/>
      <c r="D990" s="114"/>
      <c r="E990" s="75"/>
      <c r="F990" s="53"/>
      <c r="G990" s="53"/>
      <c r="I990" s="113"/>
      <c r="J990" s="113"/>
    </row>
    <row r="991" spans="2:10" s="112" customFormat="1">
      <c r="B991" s="48" t="s">
        <v>398</v>
      </c>
      <c r="C991" s="383"/>
      <c r="D991" s="114"/>
      <c r="E991" s="75"/>
      <c r="F991" s="53"/>
      <c r="G991" s="53"/>
      <c r="I991" s="113"/>
      <c r="J991" s="113"/>
    </row>
    <row r="992" spans="2:10" s="112" customFormat="1">
      <c r="B992" s="48" t="s">
        <v>399</v>
      </c>
      <c r="C992" s="383"/>
      <c r="D992" s="114"/>
      <c r="E992" s="75"/>
      <c r="F992" s="53"/>
      <c r="G992" s="53"/>
      <c r="I992" s="113"/>
      <c r="J992" s="113"/>
    </row>
    <row r="993" spans="2:10" s="112" customFormat="1">
      <c r="B993" s="48" t="s">
        <v>79</v>
      </c>
      <c r="C993" s="383"/>
      <c r="D993" s="114"/>
      <c r="E993" s="75"/>
      <c r="F993" s="53"/>
      <c r="G993" s="53"/>
      <c r="I993" s="113"/>
      <c r="J993" s="113"/>
    </row>
    <row r="994" spans="2:10" s="112" customFormat="1">
      <c r="B994" s="60" t="s">
        <v>24</v>
      </c>
      <c r="C994" s="383">
        <v>18.53</v>
      </c>
      <c r="D994" s="114"/>
      <c r="E994" s="171">
        <v>0</v>
      </c>
      <c r="F994" s="53"/>
      <c r="G994" s="61">
        <f>C994*E994</f>
        <v>0</v>
      </c>
      <c r="I994" s="113"/>
      <c r="J994" s="113"/>
    </row>
    <row r="995" spans="2:10" s="112" customFormat="1" ht="9.75" customHeight="1">
      <c r="B995" s="30"/>
      <c r="C995" s="383"/>
      <c r="D995" s="114"/>
      <c r="E995" s="75"/>
      <c r="F995" s="53"/>
      <c r="G995" s="53"/>
      <c r="I995" s="113"/>
      <c r="J995" s="113"/>
    </row>
    <row r="996" spans="2:10" s="112" customFormat="1">
      <c r="B996" s="48" t="s">
        <v>317</v>
      </c>
      <c r="C996" s="383"/>
      <c r="D996" s="114"/>
      <c r="E996" s="75"/>
      <c r="F996" s="53"/>
      <c r="G996" s="53"/>
      <c r="I996" s="113"/>
      <c r="J996" s="113"/>
    </row>
    <row r="997" spans="2:10" s="112" customFormat="1">
      <c r="B997" s="48" t="s">
        <v>258</v>
      </c>
      <c r="C997" s="383"/>
      <c r="D997" s="114"/>
      <c r="E997" s="75"/>
      <c r="F997" s="53"/>
      <c r="G997" s="53"/>
      <c r="I997" s="113"/>
      <c r="J997" s="113"/>
    </row>
    <row r="998" spans="2:10" s="112" customFormat="1">
      <c r="B998" s="48" t="s">
        <v>26</v>
      </c>
      <c r="C998" s="383"/>
      <c r="D998" s="114"/>
      <c r="E998" s="75"/>
      <c r="F998" s="53"/>
      <c r="G998" s="53"/>
      <c r="I998" s="113"/>
      <c r="J998" s="113"/>
    </row>
    <row r="999" spans="2:10" s="112" customFormat="1">
      <c r="B999" s="48" t="s">
        <v>27</v>
      </c>
      <c r="C999" s="383"/>
      <c r="D999" s="114"/>
      <c r="E999" s="75"/>
      <c r="F999" s="53"/>
      <c r="G999" s="53"/>
      <c r="I999" s="113"/>
      <c r="J999" s="113"/>
    </row>
    <row r="1000" spans="2:10" s="112" customFormat="1">
      <c r="B1000" s="60" t="s">
        <v>24</v>
      </c>
      <c r="C1000" s="383">
        <f>C943+C950</f>
        <v>100.09</v>
      </c>
      <c r="D1000" s="114"/>
      <c r="E1000" s="171">
        <v>0</v>
      </c>
      <c r="F1000" s="53"/>
      <c r="G1000" s="61">
        <f>C1000*E1000</f>
        <v>0</v>
      </c>
      <c r="I1000" s="113"/>
      <c r="J1000" s="113"/>
    </row>
    <row r="1001" spans="2:10" s="112" customFormat="1">
      <c r="B1001" s="48"/>
      <c r="C1001" s="383"/>
      <c r="D1001" s="114"/>
      <c r="E1001" s="75"/>
      <c r="F1001" s="53"/>
      <c r="G1001" s="53"/>
      <c r="I1001" s="113"/>
      <c r="J1001" s="113"/>
    </row>
    <row r="1002" spans="2:10" ht="15.75">
      <c r="B1002" s="21" t="s">
        <v>25</v>
      </c>
      <c r="C1002" s="388"/>
      <c r="D1002" s="389"/>
      <c r="E1002" s="23" t="s">
        <v>22</v>
      </c>
      <c r="F1002" s="24"/>
      <c r="G1002" s="214">
        <f>SUM(G934:G1001)</f>
        <v>0</v>
      </c>
      <c r="I1002" s="79"/>
      <c r="J1002" s="104"/>
    </row>
    <row r="1003" spans="2:10" ht="15">
      <c r="B1003" s="31"/>
      <c r="C1003" s="390"/>
      <c r="D1003" s="391"/>
      <c r="E1003" s="204"/>
      <c r="F1003" s="26"/>
      <c r="G1003" s="53"/>
      <c r="I1003" s="79"/>
      <c r="J1003" s="104"/>
    </row>
    <row r="1004" spans="2:10" ht="15.75">
      <c r="B1004" s="7" t="s">
        <v>400</v>
      </c>
      <c r="C1004" s="390"/>
      <c r="D1004" s="391"/>
      <c r="E1004" s="204"/>
      <c r="F1004" s="26"/>
      <c r="G1004" s="26"/>
      <c r="I1004" s="79"/>
      <c r="J1004" s="104"/>
    </row>
    <row r="1005" spans="2:10">
      <c r="B1005" s="48"/>
      <c r="C1005" s="383"/>
      <c r="D1005" s="114"/>
      <c r="E1005" s="75"/>
      <c r="F1005" s="53"/>
      <c r="G1005" s="53"/>
      <c r="I1005" s="79"/>
      <c r="J1005" s="79"/>
    </row>
    <row r="1006" spans="2:10" ht="114.75">
      <c r="B1006" s="54" t="s">
        <v>401</v>
      </c>
      <c r="C1006" s="383"/>
      <c r="D1006" s="114"/>
      <c r="E1006" s="75"/>
      <c r="F1006" s="53"/>
      <c r="G1006" s="53"/>
      <c r="I1006" s="79"/>
      <c r="J1006" s="79"/>
    </row>
    <row r="1007" spans="2:10" ht="127.5">
      <c r="B1007" s="54" t="s">
        <v>402</v>
      </c>
      <c r="C1007" s="383"/>
      <c r="D1007" s="114"/>
      <c r="E1007" s="75"/>
      <c r="F1007" s="53"/>
      <c r="G1007" s="53"/>
      <c r="I1007" s="79"/>
      <c r="J1007" s="79"/>
    </row>
    <row r="1008" spans="2:10" s="10" customFormat="1" hidden="1">
      <c r="B1008" s="97" t="s">
        <v>372</v>
      </c>
      <c r="C1008" s="403"/>
      <c r="D1008" s="114"/>
      <c r="E1008" s="202"/>
      <c r="F1008" s="53"/>
      <c r="G1008" s="56">
        <f t="shared" ref="G1008:G1015" si="13">C1008*E1008</f>
        <v>0</v>
      </c>
      <c r="I1008" s="96"/>
      <c r="J1008" s="96"/>
    </row>
    <row r="1009" spans="2:10" s="10" customFormat="1" hidden="1">
      <c r="B1009" s="97" t="s">
        <v>373</v>
      </c>
      <c r="C1009" s="403">
        <f>C886</f>
        <v>0</v>
      </c>
      <c r="D1009" s="114"/>
      <c r="E1009" s="202"/>
      <c r="F1009" s="53"/>
      <c r="G1009" s="56">
        <f>C1009*E1009</f>
        <v>0</v>
      </c>
      <c r="I1009" s="96"/>
      <c r="J1009" s="96"/>
    </row>
    <row r="1010" spans="2:10" s="10" customFormat="1">
      <c r="B1010" s="97" t="s">
        <v>374</v>
      </c>
      <c r="C1010" s="403">
        <f>C887</f>
        <v>67.38</v>
      </c>
      <c r="D1010" s="114"/>
      <c r="E1010" s="202">
        <v>0</v>
      </c>
      <c r="F1010" s="53"/>
      <c r="G1010" s="56">
        <f t="shared" si="13"/>
        <v>0</v>
      </c>
      <c r="I1010" s="96"/>
      <c r="J1010" s="96"/>
    </row>
    <row r="1011" spans="2:10" s="10" customFormat="1" hidden="1">
      <c r="B1011" s="97" t="s">
        <v>375</v>
      </c>
      <c r="C1011" s="403">
        <f>C888</f>
        <v>0</v>
      </c>
      <c r="D1011" s="114"/>
      <c r="E1011" s="202"/>
      <c r="F1011" s="53"/>
      <c r="G1011" s="56">
        <f t="shared" si="13"/>
        <v>0</v>
      </c>
      <c r="I1011" s="96"/>
      <c r="J1011" s="96"/>
    </row>
    <row r="1012" spans="2:10" s="10" customFormat="1" hidden="1">
      <c r="B1012" s="97" t="s">
        <v>376</v>
      </c>
      <c r="C1012" s="403">
        <f>C889</f>
        <v>0</v>
      </c>
      <c r="D1012" s="114"/>
      <c r="E1012" s="202">
        <v>800</v>
      </c>
      <c r="F1012" s="53"/>
      <c r="G1012" s="56">
        <f t="shared" si="13"/>
        <v>0</v>
      </c>
      <c r="I1012" s="96"/>
      <c r="J1012" s="96"/>
    </row>
    <row r="1013" spans="2:10" s="10" customFormat="1" hidden="1">
      <c r="B1013" s="97" t="s">
        <v>377</v>
      </c>
      <c r="C1013" s="404"/>
      <c r="D1013" s="114"/>
      <c r="E1013" s="202"/>
      <c r="F1013" s="53"/>
      <c r="G1013" s="56">
        <f t="shared" si="13"/>
        <v>0</v>
      </c>
      <c r="I1013" s="96"/>
      <c r="J1013" s="96"/>
    </row>
    <row r="1014" spans="2:10" s="10" customFormat="1" hidden="1">
      <c r="B1014" s="97" t="s">
        <v>378</v>
      </c>
      <c r="C1014" s="404"/>
      <c r="D1014" s="114"/>
      <c r="E1014" s="202"/>
      <c r="F1014" s="53"/>
      <c r="G1014" s="56">
        <f t="shared" si="13"/>
        <v>0</v>
      </c>
      <c r="I1014" s="96"/>
      <c r="J1014" s="96"/>
    </row>
    <row r="1015" spans="2:10" s="10" customFormat="1" hidden="1">
      <c r="B1015" s="97" t="s">
        <v>379</v>
      </c>
      <c r="C1015" s="404"/>
      <c r="D1015" s="114"/>
      <c r="E1015" s="202"/>
      <c r="F1015" s="53"/>
      <c r="G1015" s="56">
        <f t="shared" si="13"/>
        <v>0</v>
      </c>
      <c r="I1015" s="96"/>
      <c r="J1015" s="96"/>
    </row>
    <row r="1016" spans="2:10" s="10" customFormat="1">
      <c r="B1016" s="102" t="s">
        <v>228</v>
      </c>
      <c r="C1016" s="411">
        <f>SUM(C1008:C1015)</f>
        <v>67.38</v>
      </c>
      <c r="D1016" s="114"/>
      <c r="E1016" s="75"/>
      <c r="F1016" s="53"/>
      <c r="G1016" s="53"/>
      <c r="I1016" s="96"/>
      <c r="J1016" s="96"/>
    </row>
    <row r="1017" spans="2:10" s="10" customFormat="1" ht="102">
      <c r="B1017" s="115" t="s">
        <v>403</v>
      </c>
      <c r="C1017" s="411"/>
      <c r="D1017" s="114"/>
      <c r="E1017" s="75"/>
      <c r="F1017" s="53"/>
      <c r="G1017" s="53"/>
      <c r="I1017" s="96"/>
      <c r="J1017" s="96"/>
    </row>
    <row r="1018" spans="2:10" s="10" customFormat="1" ht="140.25">
      <c r="B1018" s="115" t="s">
        <v>404</v>
      </c>
      <c r="C1018" s="411"/>
      <c r="D1018" s="114"/>
      <c r="E1018" s="75"/>
      <c r="F1018" s="53"/>
      <c r="G1018" s="53"/>
      <c r="I1018" s="96"/>
      <c r="J1018" s="96"/>
    </row>
    <row r="1019" spans="2:10" s="10" customFormat="1" ht="38.25">
      <c r="B1019" s="115" t="s">
        <v>405</v>
      </c>
      <c r="C1019" s="411"/>
      <c r="D1019" s="114"/>
      <c r="E1019" s="75"/>
      <c r="F1019" s="53"/>
      <c r="G1019" s="53"/>
      <c r="I1019" s="96"/>
      <c r="J1019" s="96"/>
    </row>
    <row r="1020" spans="2:10" s="10" customFormat="1" ht="114.75">
      <c r="B1020" s="115" t="s">
        <v>406</v>
      </c>
      <c r="C1020" s="411"/>
      <c r="D1020" s="114"/>
      <c r="E1020" s="75"/>
      <c r="F1020" s="53"/>
      <c r="G1020" s="53"/>
      <c r="I1020" s="96"/>
      <c r="J1020" s="96"/>
    </row>
    <row r="1021" spans="2:10" s="10" customFormat="1" ht="51">
      <c r="B1021" s="115" t="s">
        <v>407</v>
      </c>
      <c r="C1021" s="411"/>
      <c r="D1021" s="114"/>
      <c r="E1021" s="75"/>
      <c r="F1021" s="53"/>
      <c r="G1021" s="53"/>
      <c r="I1021" s="96"/>
      <c r="J1021" s="96"/>
    </row>
    <row r="1022" spans="2:10" s="10" customFormat="1">
      <c r="B1022" s="115"/>
      <c r="C1022" s="411"/>
      <c r="D1022" s="114"/>
      <c r="E1022" s="75"/>
      <c r="F1022" s="53"/>
      <c r="G1022" s="53"/>
      <c r="I1022" s="96"/>
      <c r="J1022" s="96"/>
    </row>
    <row r="1023" spans="2:10" s="10" customFormat="1" ht="89.25">
      <c r="B1023" s="115" t="s">
        <v>408</v>
      </c>
      <c r="C1023" s="411"/>
      <c r="D1023" s="114"/>
      <c r="E1023" s="75"/>
      <c r="F1023" s="53"/>
      <c r="G1023" s="53"/>
      <c r="I1023" s="96"/>
      <c r="J1023" s="96"/>
    </row>
    <row r="1024" spans="2:10" s="10" customFormat="1" ht="46.5" customHeight="1">
      <c r="B1024" s="115" t="s">
        <v>409</v>
      </c>
      <c r="C1024" s="411"/>
      <c r="D1024" s="114"/>
      <c r="E1024" s="75"/>
      <c r="F1024" s="53"/>
      <c r="G1024" s="53"/>
      <c r="I1024" s="96"/>
      <c r="J1024" s="96"/>
    </row>
    <row r="1025" spans="2:10" s="10" customFormat="1" ht="25.5" hidden="1">
      <c r="B1025" s="116" t="s">
        <v>501</v>
      </c>
      <c r="C1025" s="404">
        <v>0</v>
      </c>
      <c r="D1025" s="114"/>
      <c r="E1025" s="171">
        <f>1800*1.4</f>
        <v>2520</v>
      </c>
      <c r="F1025" s="53"/>
      <c r="G1025" s="61">
        <f t="shared" ref="G1025:G1034" si="14">C1025*E1025</f>
        <v>0</v>
      </c>
      <c r="I1025" s="96"/>
      <c r="J1025" s="96"/>
    </row>
    <row r="1026" spans="2:10" s="10" customFormat="1" ht="24">
      <c r="B1026" s="293" t="s">
        <v>502</v>
      </c>
      <c r="C1026" s="404">
        <v>1</v>
      </c>
      <c r="D1026" s="405"/>
      <c r="E1026" s="206">
        <v>0</v>
      </c>
      <c r="F1026" s="99"/>
      <c r="G1026" s="98">
        <f t="shared" si="14"/>
        <v>0</v>
      </c>
      <c r="I1026" s="96"/>
      <c r="J1026" s="96"/>
    </row>
    <row r="1027" spans="2:10" s="10" customFormat="1" ht="24">
      <c r="B1027" s="293" t="s">
        <v>503</v>
      </c>
      <c r="C1027" s="404">
        <v>2</v>
      </c>
      <c r="D1027" s="405"/>
      <c r="E1027" s="206">
        <v>0</v>
      </c>
      <c r="F1027" s="99"/>
      <c r="G1027" s="98">
        <f t="shared" si="14"/>
        <v>0</v>
      </c>
      <c r="I1027" s="96"/>
      <c r="J1027" s="96"/>
    </row>
    <row r="1028" spans="2:10" s="10" customFormat="1" ht="24" hidden="1">
      <c r="B1028" s="293" t="s">
        <v>504</v>
      </c>
      <c r="C1028" s="404">
        <v>0</v>
      </c>
      <c r="D1028" s="405"/>
      <c r="E1028" s="206">
        <v>0</v>
      </c>
      <c r="F1028" s="99"/>
      <c r="G1028" s="98">
        <f t="shared" si="14"/>
        <v>0</v>
      </c>
      <c r="I1028" s="96"/>
      <c r="J1028" s="96"/>
    </row>
    <row r="1029" spans="2:10" s="10" customFormat="1" ht="24" hidden="1">
      <c r="B1029" s="293" t="s">
        <v>505</v>
      </c>
      <c r="C1029" s="404">
        <v>0</v>
      </c>
      <c r="D1029" s="405"/>
      <c r="E1029" s="206">
        <v>0</v>
      </c>
      <c r="F1029" s="99"/>
      <c r="G1029" s="98">
        <f t="shared" si="14"/>
        <v>0</v>
      </c>
      <c r="I1029" s="96"/>
      <c r="J1029" s="96"/>
    </row>
    <row r="1030" spans="2:10" s="10" customFormat="1" ht="24" hidden="1">
      <c r="B1030" s="293" t="s">
        <v>506</v>
      </c>
      <c r="C1030" s="404">
        <v>0</v>
      </c>
      <c r="D1030" s="405"/>
      <c r="E1030" s="206"/>
      <c r="F1030" s="99"/>
      <c r="G1030" s="98">
        <f t="shared" si="14"/>
        <v>0</v>
      </c>
      <c r="I1030" s="96"/>
      <c r="J1030" s="96"/>
    </row>
    <row r="1031" spans="2:10" s="10" customFormat="1">
      <c r="B1031" s="293" t="s">
        <v>772</v>
      </c>
      <c r="C1031" s="404">
        <v>1</v>
      </c>
      <c r="D1031" s="405"/>
      <c r="E1031" s="206">
        <v>0</v>
      </c>
      <c r="F1031" s="99"/>
      <c r="G1031" s="98">
        <f t="shared" si="14"/>
        <v>0</v>
      </c>
      <c r="I1031" s="96"/>
      <c r="J1031" s="96"/>
    </row>
    <row r="1032" spans="2:10" s="10" customFormat="1" ht="24">
      <c r="B1032" s="293" t="s">
        <v>773</v>
      </c>
      <c r="C1032" s="404">
        <v>1</v>
      </c>
      <c r="D1032" s="405"/>
      <c r="E1032" s="206">
        <v>0</v>
      </c>
      <c r="F1032" s="99"/>
      <c r="G1032" s="98">
        <f t="shared" si="14"/>
        <v>0</v>
      </c>
      <c r="I1032" s="96"/>
      <c r="J1032" s="96"/>
    </row>
    <row r="1033" spans="2:10" s="10" customFormat="1" ht="25.5" hidden="1">
      <c r="B1033" s="116" t="s">
        <v>507</v>
      </c>
      <c r="C1033" s="404">
        <v>0</v>
      </c>
      <c r="D1033" s="405"/>
      <c r="E1033" s="206">
        <f>6400*1.2</f>
        <v>7680</v>
      </c>
      <c r="F1033" s="99"/>
      <c r="G1033" s="98">
        <f t="shared" si="14"/>
        <v>0</v>
      </c>
      <c r="I1033" s="96"/>
      <c r="J1033" s="96"/>
    </row>
    <row r="1034" spans="2:10" s="10" customFormat="1" ht="15" hidden="1" customHeight="1">
      <c r="B1034" s="116" t="s">
        <v>508</v>
      </c>
      <c r="C1034" s="404">
        <v>0</v>
      </c>
      <c r="D1034" s="405"/>
      <c r="E1034" s="206"/>
      <c r="F1034" s="99"/>
      <c r="G1034" s="98">
        <f t="shared" si="14"/>
        <v>0</v>
      </c>
      <c r="I1034" s="96"/>
      <c r="J1034" s="96"/>
    </row>
    <row r="1035" spans="2:10" s="10" customFormat="1">
      <c r="B1035" s="117" t="s">
        <v>228</v>
      </c>
      <c r="C1035" s="412">
        <f>SUM(C1025:C1034)</f>
        <v>5</v>
      </c>
      <c r="D1035" s="114"/>
      <c r="E1035" s="75"/>
      <c r="F1035" s="53"/>
      <c r="G1035" s="53"/>
      <c r="I1035" s="96"/>
      <c r="J1035" s="96"/>
    </row>
    <row r="1036" spans="2:10" s="10" customFormat="1">
      <c r="B1036" s="48"/>
      <c r="C1036" s="383"/>
      <c r="D1036" s="114"/>
      <c r="E1036" s="75"/>
      <c r="F1036" s="53"/>
      <c r="G1036" s="53"/>
      <c r="I1036" s="96"/>
      <c r="J1036" s="96"/>
    </row>
    <row r="1037" spans="2:10" s="10" customFormat="1" ht="89.25">
      <c r="B1037" s="54" t="s">
        <v>414</v>
      </c>
      <c r="C1037" s="383"/>
      <c r="D1037" s="114"/>
      <c r="E1037" s="75"/>
      <c r="F1037" s="53"/>
      <c r="G1037" s="53"/>
      <c r="I1037" s="96"/>
      <c r="J1037" s="96"/>
    </row>
    <row r="1038" spans="2:10" s="10" customFormat="1" ht="63.75">
      <c r="B1038" s="54" t="s">
        <v>509</v>
      </c>
      <c r="C1038" s="383"/>
      <c r="D1038" s="114"/>
      <c r="E1038" s="75"/>
      <c r="F1038" s="53"/>
      <c r="G1038" s="53"/>
      <c r="I1038" s="96"/>
      <c r="J1038" s="96"/>
    </row>
    <row r="1039" spans="2:10">
      <c r="B1039" s="52" t="s">
        <v>416</v>
      </c>
      <c r="C1039" s="383">
        <v>12</v>
      </c>
      <c r="D1039" s="114"/>
      <c r="E1039" s="202">
        <v>0</v>
      </c>
      <c r="F1039" s="53"/>
      <c r="G1039" s="56">
        <f>C1039*E1039</f>
        <v>0</v>
      </c>
      <c r="I1039" s="79"/>
      <c r="J1039" s="79"/>
    </row>
    <row r="1040" spans="2:10">
      <c r="B1040" s="52" t="s">
        <v>417</v>
      </c>
      <c r="C1040" s="383">
        <f>C1039</f>
        <v>12</v>
      </c>
      <c r="D1040" s="114"/>
      <c r="E1040" s="202">
        <v>0</v>
      </c>
      <c r="F1040" s="53"/>
      <c r="G1040" s="56">
        <f>C1040*E1040</f>
        <v>0</v>
      </c>
      <c r="I1040" s="79"/>
      <c r="J1040" s="79"/>
    </row>
    <row r="1041" spans="2:10">
      <c r="B1041" s="52"/>
      <c r="C1041" s="383"/>
      <c r="D1041" s="114"/>
      <c r="E1041" s="75"/>
      <c r="F1041" s="53"/>
      <c r="G1041" s="53"/>
      <c r="I1041" s="79"/>
      <c r="J1041" s="79"/>
    </row>
    <row r="1042" spans="2:10" ht="114.75">
      <c r="B1042" s="54" t="s">
        <v>510</v>
      </c>
      <c r="C1042" s="383"/>
      <c r="D1042" s="114"/>
      <c r="E1042" s="75"/>
      <c r="F1042" s="53"/>
      <c r="G1042" s="53"/>
      <c r="I1042" s="79"/>
      <c r="J1042" s="79"/>
    </row>
    <row r="1043" spans="2:10">
      <c r="B1043" s="52" t="s">
        <v>419</v>
      </c>
      <c r="C1043" s="383">
        <v>3</v>
      </c>
      <c r="D1043" s="114"/>
      <c r="E1043" s="202">
        <v>0</v>
      </c>
      <c r="F1043" s="53"/>
      <c r="G1043" s="56">
        <f>C1043*E1043</f>
        <v>0</v>
      </c>
      <c r="I1043" s="79"/>
      <c r="J1043" s="79"/>
    </row>
    <row r="1044" spans="2:10">
      <c r="B1044" s="52" t="s">
        <v>420</v>
      </c>
      <c r="C1044" s="383">
        <v>3</v>
      </c>
      <c r="D1044" s="114"/>
      <c r="E1044" s="202">
        <v>0</v>
      </c>
      <c r="F1044" s="53"/>
      <c r="G1044" s="56">
        <f>C1044*E1044</f>
        <v>0</v>
      </c>
      <c r="I1044" s="79"/>
      <c r="J1044" s="79"/>
    </row>
    <row r="1045" spans="2:10">
      <c r="B1045" s="48"/>
      <c r="C1045" s="383"/>
      <c r="D1045" s="114"/>
      <c r="E1045" s="75"/>
      <c r="F1045" s="53"/>
      <c r="G1045" s="53"/>
      <c r="I1045" s="79"/>
      <c r="J1045" s="79"/>
    </row>
    <row r="1046" spans="2:10" ht="76.5">
      <c r="B1046" s="54" t="s">
        <v>511</v>
      </c>
      <c r="C1046" s="383"/>
      <c r="D1046" s="114"/>
      <c r="E1046" s="75"/>
      <c r="F1046" s="53"/>
      <c r="G1046" s="53"/>
      <c r="I1046" s="79"/>
      <c r="J1046" s="79"/>
    </row>
    <row r="1047" spans="2:10" ht="51">
      <c r="B1047" s="54" t="s">
        <v>422</v>
      </c>
      <c r="C1047" s="383"/>
      <c r="D1047" s="114"/>
      <c r="E1047" s="75"/>
      <c r="F1047" s="53"/>
      <c r="G1047" s="53"/>
      <c r="I1047" s="79"/>
      <c r="J1047" s="79"/>
    </row>
    <row r="1048" spans="2:10">
      <c r="B1048" s="60" t="s">
        <v>423</v>
      </c>
      <c r="C1048" s="383">
        <v>1</v>
      </c>
      <c r="D1048" s="114"/>
      <c r="E1048" s="202">
        <v>0</v>
      </c>
      <c r="F1048" s="53"/>
      <c r="G1048" s="56">
        <f>C1048*E1048</f>
        <v>0</v>
      </c>
      <c r="I1048" s="79"/>
      <c r="J1048" s="79"/>
    </row>
    <row r="1049" spans="2:10">
      <c r="B1049" s="60" t="s">
        <v>424</v>
      </c>
      <c r="C1049" s="383">
        <v>2</v>
      </c>
      <c r="D1049" s="114"/>
      <c r="E1049" s="202">
        <v>0</v>
      </c>
      <c r="F1049" s="53"/>
      <c r="G1049" s="56">
        <f>C1049*E1049</f>
        <v>0</v>
      </c>
      <c r="I1049" s="79"/>
      <c r="J1049" s="79"/>
    </row>
    <row r="1050" spans="2:10">
      <c r="B1050" s="52"/>
      <c r="C1050" s="383"/>
      <c r="D1050" s="114"/>
      <c r="E1050" s="75"/>
      <c r="F1050" s="53"/>
      <c r="G1050" s="53"/>
      <c r="I1050" s="79"/>
      <c r="J1050" s="79"/>
    </row>
    <row r="1051" spans="2:10" ht="79.5" customHeight="1">
      <c r="B1051" s="54" t="s">
        <v>512</v>
      </c>
      <c r="C1051" s="383"/>
      <c r="D1051" s="114"/>
      <c r="E1051" s="75"/>
      <c r="F1051" s="53"/>
      <c r="G1051" s="53"/>
      <c r="I1051" s="79"/>
      <c r="J1051" s="79"/>
    </row>
    <row r="1052" spans="2:10">
      <c r="B1052" s="60" t="s">
        <v>44</v>
      </c>
      <c r="C1052" s="383">
        <v>4</v>
      </c>
      <c r="D1052" s="114"/>
      <c r="E1052" s="202">
        <v>0</v>
      </c>
      <c r="F1052" s="53"/>
      <c r="G1052" s="56">
        <f>C1052*E1052</f>
        <v>0</v>
      </c>
      <c r="I1052" s="79"/>
      <c r="J1052" s="79"/>
    </row>
    <row r="1053" spans="2:10">
      <c r="B1053" s="18"/>
      <c r="C1053" s="383"/>
      <c r="D1053" s="114"/>
      <c r="E1053" s="75"/>
      <c r="F1053" s="53"/>
      <c r="G1053" s="53"/>
      <c r="I1053" s="79"/>
      <c r="J1053" s="79"/>
    </row>
    <row r="1054" spans="2:10">
      <c r="B1054" s="48" t="s">
        <v>513</v>
      </c>
      <c r="C1054" s="383"/>
      <c r="D1054" s="114"/>
      <c r="E1054" s="75"/>
      <c r="F1054" s="53"/>
      <c r="G1054" s="53"/>
      <c r="I1054" s="79"/>
      <c r="J1054" s="79"/>
    </row>
    <row r="1055" spans="2:10">
      <c r="B1055" s="48" t="s">
        <v>175</v>
      </c>
      <c r="C1055" s="383"/>
      <c r="D1055" s="114"/>
      <c r="E1055" s="75"/>
      <c r="F1055" s="53"/>
      <c r="G1055" s="53"/>
      <c r="I1055" s="79"/>
      <c r="J1055" s="79"/>
    </row>
    <row r="1056" spans="2:10" ht="89.25">
      <c r="B1056" s="54" t="s">
        <v>514</v>
      </c>
      <c r="C1056" s="383"/>
      <c r="D1056" s="114"/>
      <c r="E1056" s="75"/>
      <c r="F1056" s="53"/>
      <c r="G1056" s="53"/>
      <c r="I1056" s="79"/>
      <c r="J1056" s="79"/>
    </row>
    <row r="1057" spans="2:10">
      <c r="B1057" s="52" t="s">
        <v>428</v>
      </c>
      <c r="C1057" s="383">
        <v>5</v>
      </c>
      <c r="D1057" s="114"/>
      <c r="E1057" s="202">
        <v>0</v>
      </c>
      <c r="F1057" s="53"/>
      <c r="G1057" s="56">
        <f>C1057*E1057</f>
        <v>0</v>
      </c>
      <c r="I1057" s="79"/>
      <c r="J1057" s="79"/>
    </row>
    <row r="1058" spans="2:10" hidden="1">
      <c r="B1058" s="60" t="s">
        <v>429</v>
      </c>
      <c r="C1058" s="383">
        <v>0</v>
      </c>
      <c r="D1058" s="114"/>
      <c r="E1058" s="202">
        <v>2000</v>
      </c>
      <c r="F1058" s="53"/>
      <c r="G1058" s="56">
        <f>C1058*E1058</f>
        <v>0</v>
      </c>
      <c r="I1058" s="79"/>
      <c r="J1058" s="79"/>
    </row>
    <row r="1059" spans="2:10">
      <c r="B1059" s="52"/>
      <c r="C1059" s="383"/>
      <c r="D1059" s="114"/>
      <c r="E1059" s="75"/>
      <c r="F1059" s="53"/>
      <c r="G1059" s="53"/>
      <c r="I1059" s="79"/>
      <c r="J1059" s="79"/>
    </row>
    <row r="1060" spans="2:10">
      <c r="B1060" s="48" t="s">
        <v>515</v>
      </c>
      <c r="C1060" s="383"/>
      <c r="D1060" s="114"/>
      <c r="E1060" s="75"/>
      <c r="F1060" s="53"/>
      <c r="G1060" s="53"/>
      <c r="I1060" s="79"/>
      <c r="J1060" s="79"/>
    </row>
    <row r="1061" spans="2:10">
      <c r="B1061" s="48" t="s">
        <v>431</v>
      </c>
      <c r="C1061" s="383"/>
      <c r="D1061" s="114"/>
      <c r="E1061" s="75"/>
      <c r="F1061" s="53"/>
      <c r="G1061" s="53"/>
      <c r="I1061" s="79"/>
      <c r="J1061" s="79"/>
    </row>
    <row r="1062" spans="2:10" ht="25.5">
      <c r="B1062" s="54" t="s">
        <v>432</v>
      </c>
      <c r="C1062" s="383"/>
      <c r="D1062" s="114"/>
      <c r="E1062" s="75"/>
      <c r="F1062" s="53"/>
      <c r="G1062" s="53"/>
      <c r="I1062" s="79"/>
      <c r="J1062" s="79"/>
    </row>
    <row r="1063" spans="2:10" ht="117" customHeight="1">
      <c r="B1063" s="54" t="s">
        <v>433</v>
      </c>
      <c r="C1063" s="383"/>
      <c r="D1063" s="114"/>
      <c r="E1063" s="75"/>
      <c r="F1063" s="53"/>
      <c r="G1063" s="53"/>
      <c r="I1063" s="79"/>
      <c r="J1063" s="79"/>
    </row>
    <row r="1064" spans="2:10">
      <c r="B1064" s="60" t="s">
        <v>434</v>
      </c>
      <c r="C1064" s="383">
        <v>4</v>
      </c>
      <c r="D1064" s="114"/>
      <c r="E1064" s="171">
        <v>0</v>
      </c>
      <c r="F1064" s="53"/>
      <c r="G1064" s="61">
        <f>C1064*E1064</f>
        <v>0</v>
      </c>
      <c r="I1064" s="79"/>
      <c r="J1064" s="79"/>
    </row>
    <row r="1065" spans="2:10" hidden="1">
      <c r="B1065" s="60"/>
      <c r="C1065" s="383"/>
      <c r="D1065" s="114"/>
      <c r="E1065" s="75"/>
      <c r="F1065" s="53"/>
      <c r="G1065" s="53"/>
      <c r="I1065" s="79"/>
      <c r="J1065" s="79"/>
    </row>
    <row r="1066" spans="2:10" ht="12.95" hidden="1" customHeight="1">
      <c r="B1066" s="119" t="s">
        <v>435</v>
      </c>
      <c r="C1066" s="411"/>
      <c r="D1066" s="411"/>
      <c r="E1066" s="121"/>
      <c r="F1066" s="51"/>
      <c r="G1066" s="99"/>
      <c r="H1066" s="121"/>
      <c r="I1066" s="121"/>
      <c r="J1066" s="79"/>
    </row>
    <row r="1067" spans="2:10" ht="63.75" hidden="1" customHeight="1">
      <c r="B1067" s="54" t="s">
        <v>436</v>
      </c>
      <c r="C1067" s="383"/>
      <c r="D1067" s="114"/>
      <c r="E1067" s="75"/>
      <c r="F1067" s="53"/>
      <c r="G1067" s="53"/>
      <c r="H1067" s="121"/>
      <c r="I1067" s="121"/>
      <c r="J1067" s="79"/>
    </row>
    <row r="1068" spans="2:10" ht="12.95" hidden="1" customHeight="1">
      <c r="B1068" s="233" t="s">
        <v>437</v>
      </c>
      <c r="C1068" s="413">
        <v>0</v>
      </c>
      <c r="D1068" s="47"/>
      <c r="E1068" s="208">
        <v>500</v>
      </c>
      <c r="F1068" s="51"/>
      <c r="G1068" s="61">
        <f>C1068*E1068</f>
        <v>0</v>
      </c>
      <c r="H1068" s="124"/>
      <c r="J1068" s="79"/>
    </row>
    <row r="1069" spans="2:10" ht="12.95" hidden="1" customHeight="1">
      <c r="B1069" s="233" t="s">
        <v>438</v>
      </c>
      <c r="C1069" s="413">
        <v>0</v>
      </c>
      <c r="D1069" s="47"/>
      <c r="E1069" s="208">
        <v>250</v>
      </c>
      <c r="F1069" s="51"/>
      <c r="G1069" s="61">
        <f>C1069*E1069</f>
        <v>0</v>
      </c>
      <c r="H1069" s="124"/>
      <c r="J1069" s="79"/>
    </row>
    <row r="1070" spans="2:10" ht="12.95" hidden="1" customHeight="1">
      <c r="B1070" s="233"/>
      <c r="C1070" s="411"/>
      <c r="D1070" s="411"/>
      <c r="E1070" s="123"/>
      <c r="F1070" s="51"/>
      <c r="G1070" s="125"/>
      <c r="H1070" s="124"/>
      <c r="I1070" s="53"/>
      <c r="J1070" s="79"/>
    </row>
    <row r="1071" spans="2:10" ht="12.95" hidden="1" customHeight="1">
      <c r="B1071" s="119" t="s">
        <v>439</v>
      </c>
      <c r="C1071" s="411"/>
      <c r="D1071" s="411"/>
      <c r="E1071" s="123"/>
      <c r="F1071" s="51"/>
      <c r="G1071" s="125"/>
      <c r="H1071" s="124"/>
      <c r="I1071" s="53"/>
      <c r="J1071" s="79"/>
    </row>
    <row r="1072" spans="2:10" ht="114.95" hidden="1" customHeight="1">
      <c r="B1072" s="57" t="s">
        <v>440</v>
      </c>
      <c r="C1072" s="383"/>
      <c r="D1072" s="114"/>
      <c r="E1072" s="75"/>
      <c r="F1072" s="53"/>
      <c r="G1072" s="53"/>
      <c r="H1072" s="124"/>
      <c r="I1072" s="53"/>
      <c r="J1072" s="79"/>
    </row>
    <row r="1073" spans="2:10" ht="25.5" hidden="1" customHeight="1">
      <c r="B1073" s="57" t="s">
        <v>441</v>
      </c>
      <c r="C1073" s="383"/>
      <c r="D1073" s="114"/>
      <c r="E1073" s="75"/>
      <c r="F1073" s="53"/>
      <c r="G1073" s="53"/>
      <c r="H1073" s="124"/>
      <c r="I1073" s="53"/>
      <c r="J1073" s="79"/>
    </row>
    <row r="1074" spans="2:10" ht="38.25" hidden="1" customHeight="1">
      <c r="B1074" s="57" t="s">
        <v>442</v>
      </c>
      <c r="C1074" s="383"/>
      <c r="D1074" s="114"/>
      <c r="E1074" s="75"/>
      <c r="F1074" s="53"/>
      <c r="G1074" s="53"/>
      <c r="H1074" s="119"/>
      <c r="I1074" s="121"/>
      <c r="J1074" s="79"/>
    </row>
    <row r="1075" spans="2:10" ht="12.95" hidden="1" customHeight="1">
      <c r="B1075" s="120" t="s">
        <v>443</v>
      </c>
      <c r="C1075" s="383">
        <v>0</v>
      </c>
      <c r="D1075" s="405"/>
      <c r="E1075" s="171">
        <v>1000</v>
      </c>
      <c r="F1075" s="53"/>
      <c r="G1075" s="61">
        <f>C1075*E1075</f>
        <v>0</v>
      </c>
      <c r="J1075" s="79"/>
    </row>
    <row r="1076" spans="2:10" ht="12.95" hidden="1" customHeight="1">
      <c r="B1076" s="150" t="s">
        <v>516</v>
      </c>
      <c r="C1076" s="383">
        <v>0</v>
      </c>
      <c r="D1076" s="402"/>
      <c r="E1076" s="211">
        <v>100</v>
      </c>
      <c r="F1076" s="91"/>
      <c r="G1076" s="151">
        <f>C1076*E1076</f>
        <v>0</v>
      </c>
      <c r="J1076" s="79"/>
    </row>
    <row r="1077" spans="2:10" ht="12.95" hidden="1" customHeight="1">
      <c r="B1077" s="150" t="s">
        <v>517</v>
      </c>
      <c r="C1077" s="383">
        <v>0</v>
      </c>
      <c r="D1077" s="402"/>
      <c r="E1077" s="211">
        <v>100</v>
      </c>
      <c r="F1077" s="91"/>
      <c r="G1077" s="151">
        <f>C1077*E1077</f>
        <v>0</v>
      </c>
      <c r="J1077" s="79"/>
    </row>
    <row r="1078" spans="2:10" ht="12.95" hidden="1" customHeight="1">
      <c r="B1078" s="60" t="s">
        <v>444</v>
      </c>
      <c r="C1078" s="383">
        <f>C1075*80</f>
        <v>0</v>
      </c>
      <c r="D1078" s="405"/>
      <c r="E1078" s="171">
        <v>10</v>
      </c>
      <c r="F1078" s="53"/>
      <c r="G1078" s="61">
        <f>C1078*E1078</f>
        <v>0</v>
      </c>
      <c r="J1078" s="79"/>
    </row>
    <row r="1079" spans="2:10" ht="12.95" hidden="1" customHeight="1">
      <c r="B1079" s="60"/>
      <c r="C1079" s="383"/>
      <c r="D1079" s="405"/>
      <c r="E1079" s="165"/>
      <c r="F1079" s="53"/>
      <c r="G1079" s="58"/>
      <c r="J1079" s="79"/>
    </row>
    <row r="1080" spans="2:10" ht="102" hidden="1">
      <c r="B1080" s="232" t="s">
        <v>518</v>
      </c>
      <c r="C1080" s="413"/>
      <c r="D1080" s="424"/>
      <c r="E1080" s="123"/>
      <c r="F1080" s="153"/>
      <c r="G1080" s="53"/>
      <c r="J1080" s="79"/>
    </row>
    <row r="1081" spans="2:10" ht="229.5" hidden="1">
      <c r="B1081" s="152" t="s">
        <v>519</v>
      </c>
      <c r="C1081" s="413"/>
      <c r="D1081" s="424"/>
      <c r="E1081" s="123"/>
      <c r="F1081" s="153"/>
      <c r="G1081" s="53"/>
      <c r="J1081" s="79"/>
    </row>
    <row r="1082" spans="2:10" ht="102" hidden="1">
      <c r="B1082" s="152" t="s">
        <v>520</v>
      </c>
      <c r="C1082" s="413"/>
      <c r="D1082" s="424"/>
      <c r="E1082" s="123"/>
      <c r="F1082" s="153"/>
      <c r="G1082" s="53"/>
      <c r="J1082" s="79"/>
    </row>
    <row r="1083" spans="2:10" hidden="1">
      <c r="B1083" s="122" t="s">
        <v>521</v>
      </c>
      <c r="C1083" s="413">
        <v>0</v>
      </c>
      <c r="D1083" s="424"/>
      <c r="E1083" s="208">
        <v>20000</v>
      </c>
      <c r="F1083" s="153"/>
      <c r="G1083" s="61">
        <f>C1083*E1083</f>
        <v>0</v>
      </c>
      <c r="J1083" s="79"/>
    </row>
    <row r="1084" spans="2:10" ht="12.95" customHeight="1">
      <c r="B1084" s="60"/>
      <c r="C1084" s="383"/>
      <c r="D1084" s="405"/>
      <c r="E1084" s="165"/>
      <c r="F1084" s="53"/>
      <c r="G1084" s="58"/>
      <c r="J1084" s="79"/>
    </row>
    <row r="1085" spans="2:10" ht="89.25">
      <c r="B1085" s="57" t="s">
        <v>552</v>
      </c>
      <c r="C1085" s="383"/>
      <c r="D1085" s="114"/>
      <c r="E1085" s="75"/>
      <c r="F1085" s="53"/>
      <c r="G1085" s="53"/>
      <c r="I1085" s="79"/>
      <c r="J1085" s="79"/>
    </row>
    <row r="1086" spans="2:10">
      <c r="B1086" s="48" t="s">
        <v>446</v>
      </c>
      <c r="C1086" s="383"/>
      <c r="D1086" s="114"/>
      <c r="E1086" s="75"/>
      <c r="F1086" s="53"/>
      <c r="G1086" s="53"/>
      <c r="I1086" s="79"/>
      <c r="J1086" s="79"/>
    </row>
    <row r="1087" spans="2:10">
      <c r="B1087" s="48" t="s">
        <v>447</v>
      </c>
      <c r="C1087" s="383"/>
      <c r="D1087" s="114"/>
      <c r="E1087" s="75"/>
      <c r="F1087" s="53"/>
      <c r="G1087" s="53"/>
      <c r="I1087" s="79"/>
      <c r="J1087" s="79"/>
    </row>
    <row r="1088" spans="2:10">
      <c r="B1088" s="52" t="s">
        <v>43</v>
      </c>
      <c r="C1088" s="383">
        <f>C893</f>
        <v>67.38</v>
      </c>
      <c r="D1088" s="114"/>
      <c r="E1088" s="202">
        <v>0</v>
      </c>
      <c r="F1088" s="53"/>
      <c r="G1088" s="56">
        <f>C1088*E1088</f>
        <v>0</v>
      </c>
      <c r="I1088" s="79"/>
      <c r="J1088" s="79"/>
    </row>
    <row r="1089" spans="2:10">
      <c r="B1089" s="52"/>
      <c r="C1089" s="383"/>
      <c r="D1089" s="114"/>
      <c r="E1089" s="75"/>
      <c r="F1089" s="53"/>
      <c r="G1089" s="53"/>
      <c r="I1089" s="79"/>
      <c r="J1089" s="79"/>
    </row>
    <row r="1090" spans="2:10" ht="63.75">
      <c r="B1090" s="54" t="s">
        <v>553</v>
      </c>
      <c r="C1090" s="383"/>
      <c r="D1090" s="114"/>
      <c r="E1090" s="75"/>
      <c r="F1090" s="53"/>
      <c r="G1090" s="53"/>
      <c r="I1090" s="79"/>
      <c r="J1090" s="79"/>
    </row>
    <row r="1091" spans="2:10" ht="15.95" customHeight="1">
      <c r="B1091" s="52" t="s">
        <v>43</v>
      </c>
      <c r="C1091" s="383">
        <f>C893</f>
        <v>67.38</v>
      </c>
      <c r="D1091" s="114"/>
      <c r="E1091" s="202">
        <v>0</v>
      </c>
      <c r="F1091" s="53"/>
      <c r="G1091" s="56">
        <f>C1091*E1091</f>
        <v>0</v>
      </c>
      <c r="I1091" s="79"/>
      <c r="J1091" s="79"/>
    </row>
    <row r="1092" spans="2:10" ht="15.95" customHeight="1">
      <c r="B1092" s="48"/>
      <c r="C1092" s="383"/>
      <c r="D1092" s="114"/>
      <c r="E1092" s="75"/>
      <c r="F1092" s="53"/>
      <c r="G1092" s="53"/>
      <c r="I1092" s="79"/>
      <c r="J1092" s="79"/>
    </row>
    <row r="1093" spans="2:10" ht="15.95" customHeight="1">
      <c r="B1093" s="21" t="s">
        <v>400</v>
      </c>
      <c r="C1093" s="406"/>
      <c r="D1093" s="407"/>
      <c r="E1093" s="23" t="s">
        <v>22</v>
      </c>
      <c r="F1093" s="24"/>
      <c r="G1093" s="214">
        <f>SUM(G1006:G1092)</f>
        <v>0</v>
      </c>
      <c r="I1093" s="79"/>
      <c r="J1093" s="104"/>
    </row>
    <row r="1094" spans="2:10" ht="15.95" customHeight="1">
      <c r="B1094" s="7"/>
      <c r="C1094" s="383"/>
      <c r="D1094" s="114"/>
      <c r="E1094" s="25"/>
      <c r="F1094" s="25"/>
      <c r="G1094" s="53"/>
      <c r="I1094" s="79"/>
      <c r="J1094" s="104"/>
    </row>
    <row r="1095" spans="2:10" ht="15.95" customHeight="1">
      <c r="B1095" s="35" t="s">
        <v>449</v>
      </c>
      <c r="C1095" s="383"/>
      <c r="D1095" s="114"/>
      <c r="E1095" s="75"/>
      <c r="F1095" s="53"/>
      <c r="G1095" s="53"/>
      <c r="I1095" s="79"/>
      <c r="J1095" s="104"/>
    </row>
    <row r="1096" spans="2:10" ht="15.95" customHeight="1">
      <c r="B1096" s="48"/>
      <c r="C1096" s="383"/>
      <c r="D1096" s="114"/>
      <c r="E1096" s="75"/>
      <c r="F1096" s="53"/>
      <c r="G1096" s="53"/>
      <c r="I1096" s="79"/>
      <c r="J1096" s="79"/>
    </row>
    <row r="1097" spans="2:10" s="126" customFormat="1" ht="63.75">
      <c r="B1097" s="54" t="s">
        <v>522</v>
      </c>
      <c r="C1097" s="381"/>
      <c r="D1097" s="382"/>
      <c r="E1097" s="201"/>
      <c r="F1097" s="55"/>
      <c r="G1097" s="213"/>
      <c r="I1097" s="127"/>
      <c r="J1097" s="127"/>
    </row>
    <row r="1098" spans="2:10">
      <c r="B1098" s="48" t="s">
        <v>105</v>
      </c>
      <c r="C1098" s="383"/>
      <c r="D1098" s="114"/>
      <c r="E1098" s="75"/>
      <c r="F1098" s="53"/>
      <c r="G1098" s="53"/>
      <c r="I1098" s="79"/>
      <c r="J1098" s="79"/>
    </row>
    <row r="1099" spans="2:10" ht="15.95" customHeight="1">
      <c r="B1099" s="52" t="s">
        <v>21</v>
      </c>
      <c r="C1099" s="383">
        <v>10.17</v>
      </c>
      <c r="D1099" s="114"/>
      <c r="E1099" s="202">
        <v>0</v>
      </c>
      <c r="F1099" s="53"/>
      <c r="G1099" s="56">
        <f>C1099*E1099</f>
        <v>0</v>
      </c>
      <c r="I1099" s="79"/>
      <c r="J1099" s="79"/>
    </row>
    <row r="1100" spans="2:10" ht="15.95" customHeight="1">
      <c r="B1100" s="52"/>
      <c r="C1100" s="383"/>
      <c r="D1100" s="114"/>
      <c r="E1100" s="75"/>
      <c r="F1100" s="53"/>
      <c r="G1100" s="53"/>
      <c r="I1100" s="79"/>
      <c r="J1100" s="79"/>
    </row>
    <row r="1101" spans="2:10" ht="63.75">
      <c r="B1101" s="49" t="s">
        <v>451</v>
      </c>
      <c r="C1101" s="383"/>
      <c r="D1101" s="114"/>
      <c r="E1101" s="75"/>
      <c r="F1101" s="53"/>
      <c r="G1101" s="53"/>
      <c r="I1101" s="79"/>
      <c r="J1101" s="79"/>
    </row>
    <row r="1102" spans="2:10" ht="127.5">
      <c r="B1102" s="49" t="s">
        <v>452</v>
      </c>
      <c r="C1102" s="383"/>
      <c r="D1102" s="114"/>
      <c r="E1102" s="75"/>
      <c r="F1102" s="53"/>
      <c r="G1102" s="53"/>
      <c r="I1102" s="79"/>
      <c r="J1102" s="79"/>
    </row>
    <row r="1103" spans="2:10" ht="15.95" customHeight="1">
      <c r="B1103" s="128" t="s">
        <v>44</v>
      </c>
      <c r="C1103" s="383">
        <v>5</v>
      </c>
      <c r="D1103" s="114"/>
      <c r="E1103" s="202">
        <v>0</v>
      </c>
      <c r="F1103" s="53"/>
      <c r="G1103" s="56">
        <f>C1103*E1103</f>
        <v>0</v>
      </c>
      <c r="I1103" s="79"/>
      <c r="J1103" s="79"/>
    </row>
    <row r="1104" spans="2:10" ht="15.95" customHeight="1">
      <c r="B1104" s="129"/>
      <c r="C1104" s="383"/>
      <c r="D1104" s="114"/>
      <c r="E1104" s="75"/>
      <c r="F1104" s="53"/>
      <c r="G1104" s="53"/>
      <c r="I1104" s="79"/>
      <c r="J1104" s="79"/>
    </row>
    <row r="1105" spans="2:10" ht="54" customHeight="1">
      <c r="B1105" s="57" t="s">
        <v>453</v>
      </c>
      <c r="C1105" s="383"/>
      <c r="D1105" s="114"/>
      <c r="E1105" s="75"/>
      <c r="F1105" s="53"/>
      <c r="G1105" s="53"/>
      <c r="I1105" s="79"/>
      <c r="J1105" s="79"/>
    </row>
    <row r="1106" spans="2:10" ht="127.5">
      <c r="B1106" s="57" t="s">
        <v>454</v>
      </c>
      <c r="C1106" s="383"/>
      <c r="D1106" s="114"/>
      <c r="E1106" s="75"/>
      <c r="F1106" s="53"/>
      <c r="G1106" s="53"/>
      <c r="I1106" s="79"/>
      <c r="J1106" s="79"/>
    </row>
    <row r="1107" spans="2:10" ht="15.95" customHeight="1">
      <c r="B1107" s="128" t="s">
        <v>44</v>
      </c>
      <c r="C1107" s="383">
        <v>4</v>
      </c>
      <c r="D1107" s="114"/>
      <c r="E1107" s="171">
        <v>0</v>
      </c>
      <c r="F1107" s="53"/>
      <c r="G1107" s="61">
        <f>C1107*E1107</f>
        <v>0</v>
      </c>
      <c r="I1107" s="79"/>
      <c r="J1107" s="79"/>
    </row>
    <row r="1108" spans="2:10" ht="12.95" hidden="1" customHeight="1">
      <c r="B1108" s="128"/>
      <c r="C1108" s="383"/>
      <c r="D1108" s="114"/>
      <c r="E1108" s="75"/>
      <c r="F1108" s="53"/>
      <c r="G1108" s="53"/>
      <c r="I1108" s="79"/>
      <c r="J1108" s="79"/>
    </row>
    <row r="1109" spans="2:10" ht="90" hidden="1" customHeight="1">
      <c r="B1109" s="57" t="s">
        <v>523</v>
      </c>
      <c r="C1109" s="395"/>
      <c r="D1109" s="365"/>
      <c r="E1109" s="165"/>
      <c r="F1109" s="58"/>
      <c r="G1109" s="58"/>
      <c r="I1109" s="79"/>
      <c r="J1109" s="79"/>
    </row>
    <row r="1110" spans="2:10" ht="89.25" hidden="1">
      <c r="B1110" s="57" t="s">
        <v>227</v>
      </c>
      <c r="C1110" s="395"/>
      <c r="D1110" s="365"/>
      <c r="E1110" s="165"/>
      <c r="F1110" s="58"/>
      <c r="G1110" s="58"/>
      <c r="I1110" s="79"/>
      <c r="J1110" s="79"/>
    </row>
    <row r="1111" spans="2:10" ht="14.25" hidden="1">
      <c r="B1111" s="60" t="s">
        <v>264</v>
      </c>
      <c r="C1111" s="395">
        <v>0</v>
      </c>
      <c r="D1111" s="365"/>
      <c r="E1111" s="171">
        <v>150</v>
      </c>
      <c r="F1111" s="58"/>
      <c r="G1111" s="61">
        <f>C1111*E1111</f>
        <v>0</v>
      </c>
      <c r="I1111" s="79"/>
      <c r="J1111" s="79"/>
    </row>
    <row r="1112" spans="2:10" hidden="1">
      <c r="B1112" s="60"/>
      <c r="C1112" s="395"/>
      <c r="D1112" s="365"/>
      <c r="E1112" s="165"/>
      <c r="F1112" s="58"/>
      <c r="G1112" s="58"/>
      <c r="I1112" s="79"/>
      <c r="J1112" s="79"/>
    </row>
    <row r="1113" spans="2:10" ht="143.65" hidden="1" customHeight="1">
      <c r="B1113" s="57" t="s">
        <v>456</v>
      </c>
      <c r="C1113" s="395"/>
      <c r="D1113" s="365"/>
      <c r="E1113" s="165"/>
      <c r="F1113" s="58"/>
      <c r="G1113" s="58"/>
      <c r="I1113" s="79"/>
      <c r="J1113" s="79"/>
    </row>
    <row r="1114" spans="2:10" hidden="1">
      <c r="B1114" s="60" t="s">
        <v>298</v>
      </c>
      <c r="C1114" s="395">
        <v>0</v>
      </c>
      <c r="D1114" s="365"/>
      <c r="E1114" s="171">
        <v>175</v>
      </c>
      <c r="F1114" s="58"/>
      <c r="G1114" s="61">
        <f>C1114*E1114</f>
        <v>0</v>
      </c>
      <c r="I1114" s="79"/>
      <c r="J1114" s="79"/>
    </row>
    <row r="1115" spans="2:10" hidden="1">
      <c r="B1115" s="60"/>
      <c r="C1115" s="395"/>
      <c r="D1115" s="365"/>
      <c r="E1115" s="165"/>
      <c r="F1115" s="58"/>
      <c r="G1115" s="58"/>
      <c r="I1115" s="79"/>
      <c r="J1115" s="79"/>
    </row>
    <row r="1116" spans="2:10" ht="108.75" hidden="1" customHeight="1">
      <c r="B1116" s="57" t="s">
        <v>457</v>
      </c>
      <c r="C1116" s="395"/>
      <c r="D1116" s="365"/>
      <c r="E1116" s="165"/>
      <c r="F1116" s="58"/>
      <c r="G1116" s="58"/>
      <c r="I1116" s="79"/>
      <c r="J1116" s="79"/>
    </row>
    <row r="1117" spans="2:10" hidden="1">
      <c r="B1117" s="60" t="s">
        <v>298</v>
      </c>
      <c r="C1117" s="383">
        <v>0</v>
      </c>
      <c r="D1117" s="114"/>
      <c r="E1117" s="171">
        <v>175</v>
      </c>
      <c r="F1117" s="53"/>
      <c r="G1117" s="61">
        <f>C1117*E1117</f>
        <v>0</v>
      </c>
      <c r="I1117" s="79"/>
      <c r="J1117" s="79"/>
    </row>
    <row r="1118" spans="2:10" hidden="1">
      <c r="B1118" s="60" t="s">
        <v>458</v>
      </c>
      <c r="C1118" s="383">
        <v>0</v>
      </c>
      <c r="D1118" s="365"/>
      <c r="E1118" s="171">
        <v>175</v>
      </c>
      <c r="F1118" s="58"/>
      <c r="G1118" s="61">
        <f>C1118*E1118</f>
        <v>0</v>
      </c>
      <c r="I1118" s="79"/>
      <c r="J1118" s="79"/>
    </row>
    <row r="1119" spans="2:10" hidden="1">
      <c r="B1119" s="60" t="s">
        <v>459</v>
      </c>
      <c r="C1119" s="383">
        <v>0</v>
      </c>
      <c r="D1119" s="365"/>
      <c r="E1119" s="171">
        <v>175</v>
      </c>
      <c r="F1119" s="58"/>
      <c r="G1119" s="61">
        <f>C1119*E1119</f>
        <v>0</v>
      </c>
      <c r="I1119" s="79"/>
      <c r="J1119" s="79"/>
    </row>
    <row r="1120" spans="2:10" hidden="1">
      <c r="B1120" s="60"/>
      <c r="C1120" s="395"/>
      <c r="D1120" s="365"/>
      <c r="E1120" s="165"/>
      <c r="F1120" s="58"/>
      <c r="G1120" s="58"/>
      <c r="I1120" s="79"/>
      <c r="J1120" s="79"/>
    </row>
    <row r="1121" spans="2:10" ht="89.25" hidden="1">
      <c r="B1121" s="57" t="s">
        <v>495</v>
      </c>
      <c r="C1121" s="395"/>
      <c r="D1121" s="365"/>
      <c r="E1121" s="165"/>
      <c r="F1121" s="58"/>
      <c r="G1121" s="58"/>
      <c r="I1121" s="79"/>
      <c r="J1121" s="79"/>
    </row>
    <row r="1122" spans="2:10" hidden="1">
      <c r="B1122" s="97" t="s">
        <v>461</v>
      </c>
      <c r="C1122" s="395">
        <v>0</v>
      </c>
      <c r="D1122" s="365"/>
      <c r="E1122" s="171">
        <v>400</v>
      </c>
      <c r="F1122" s="58"/>
      <c r="G1122" s="61">
        <f>C1122*E1122</f>
        <v>0</v>
      </c>
      <c r="I1122" s="79"/>
      <c r="J1122" s="79"/>
    </row>
    <row r="1123" spans="2:10" hidden="1">
      <c r="B1123" s="97"/>
      <c r="C1123" s="395"/>
      <c r="D1123" s="365"/>
      <c r="E1123" s="165"/>
      <c r="F1123" s="58"/>
      <c r="G1123" s="58"/>
      <c r="I1123" s="79"/>
      <c r="J1123" s="79"/>
    </row>
    <row r="1124" spans="2:10" ht="76.5" hidden="1">
      <c r="B1124" s="54" t="s">
        <v>524</v>
      </c>
      <c r="C1124" s="383"/>
      <c r="D1124" s="114"/>
      <c r="E1124" s="75"/>
      <c r="F1124" s="53"/>
      <c r="G1124" s="53"/>
      <c r="I1124" s="79"/>
      <c r="J1124" s="79"/>
    </row>
    <row r="1125" spans="2:10" ht="89.25" hidden="1">
      <c r="B1125" s="54" t="s">
        <v>525</v>
      </c>
      <c r="C1125" s="383"/>
      <c r="D1125" s="114"/>
      <c r="E1125" s="75"/>
      <c r="F1125" s="53"/>
      <c r="G1125" s="53"/>
      <c r="I1125" s="79"/>
      <c r="J1125" s="79"/>
    </row>
    <row r="1126" spans="2:10" ht="38.25" hidden="1">
      <c r="B1126" s="76" t="s">
        <v>526</v>
      </c>
      <c r="C1126" s="383"/>
      <c r="D1126" s="114"/>
      <c r="E1126" s="75"/>
      <c r="F1126" s="53"/>
      <c r="G1126" s="53"/>
      <c r="I1126" s="79"/>
      <c r="J1126" s="79"/>
    </row>
    <row r="1127" spans="2:10" hidden="1">
      <c r="B1127" s="154" t="s">
        <v>527</v>
      </c>
      <c r="C1127" s="383"/>
      <c r="D1127" s="114"/>
      <c r="E1127" s="75"/>
      <c r="F1127" s="53"/>
      <c r="G1127" s="53"/>
      <c r="I1127" s="79"/>
      <c r="J1127" s="79"/>
    </row>
    <row r="1128" spans="2:10" hidden="1">
      <c r="B1128" s="154" t="s">
        <v>528</v>
      </c>
      <c r="C1128" s="383"/>
      <c r="D1128" s="114"/>
      <c r="E1128" s="75"/>
      <c r="F1128" s="53"/>
      <c r="G1128" s="53"/>
      <c r="I1128" s="79"/>
      <c r="J1128" s="79"/>
    </row>
    <row r="1129" spans="2:10" hidden="1">
      <c r="B1129" s="154" t="s">
        <v>529</v>
      </c>
      <c r="C1129" s="383"/>
      <c r="D1129" s="114"/>
      <c r="E1129" s="75"/>
      <c r="F1129" s="53"/>
      <c r="G1129" s="53"/>
      <c r="I1129" s="79"/>
      <c r="J1129" s="79"/>
    </row>
    <row r="1130" spans="2:10" hidden="1">
      <c r="B1130" s="154" t="s">
        <v>530</v>
      </c>
      <c r="C1130" s="383"/>
      <c r="D1130" s="114"/>
      <c r="E1130" s="75"/>
      <c r="F1130" s="53"/>
      <c r="G1130" s="53"/>
      <c r="I1130" s="79"/>
      <c r="J1130" s="79"/>
    </row>
    <row r="1131" spans="2:10" hidden="1">
      <c r="B1131" s="154" t="s">
        <v>531</v>
      </c>
      <c r="C1131" s="383"/>
      <c r="D1131" s="114"/>
      <c r="E1131" s="75"/>
      <c r="F1131" s="53"/>
      <c r="G1131" s="53"/>
      <c r="I1131" s="79"/>
      <c r="J1131" s="79"/>
    </row>
    <row r="1132" spans="2:10" hidden="1">
      <c r="B1132" s="154" t="s">
        <v>532</v>
      </c>
      <c r="C1132" s="383"/>
      <c r="D1132" s="114"/>
      <c r="E1132" s="75"/>
      <c r="F1132" s="53"/>
      <c r="G1132" s="53"/>
      <c r="I1132" s="79"/>
      <c r="J1132" s="79"/>
    </row>
    <row r="1133" spans="2:10" ht="25.5" hidden="1">
      <c r="B1133" s="128" t="s">
        <v>533</v>
      </c>
      <c r="C1133" s="383"/>
      <c r="D1133" s="114"/>
      <c r="E1133" s="75"/>
      <c r="F1133" s="53"/>
      <c r="G1133" s="53"/>
      <c r="I1133" s="79"/>
      <c r="J1133" s="79"/>
    </row>
    <row r="1134" spans="2:10" ht="38.25" hidden="1">
      <c r="B1134" s="128" t="s">
        <v>534</v>
      </c>
      <c r="C1134" s="383"/>
      <c r="D1134" s="114"/>
      <c r="E1134" s="75"/>
      <c r="F1134" s="53"/>
      <c r="G1134" s="53"/>
      <c r="I1134" s="79"/>
      <c r="J1134" s="79"/>
    </row>
    <row r="1135" spans="2:10" ht="25.5" hidden="1">
      <c r="B1135" s="128" t="s">
        <v>535</v>
      </c>
      <c r="C1135" s="383"/>
      <c r="D1135" s="114"/>
      <c r="E1135" s="75"/>
      <c r="F1135" s="53"/>
      <c r="G1135" s="53"/>
      <c r="I1135" s="79"/>
      <c r="J1135" s="79"/>
    </row>
    <row r="1136" spans="2:10" hidden="1">
      <c r="B1136" s="128" t="s">
        <v>536</v>
      </c>
      <c r="C1136" s="383"/>
      <c r="D1136" s="114"/>
      <c r="E1136" s="75"/>
      <c r="F1136" s="53"/>
      <c r="G1136" s="53"/>
      <c r="I1136" s="79"/>
      <c r="J1136" s="79"/>
    </row>
    <row r="1137" spans="2:10" hidden="1">
      <c r="B1137" s="128" t="s">
        <v>537</v>
      </c>
      <c r="C1137" s="383"/>
      <c r="D1137" s="114"/>
      <c r="E1137" s="75"/>
      <c r="F1137" s="53"/>
      <c r="G1137" s="53"/>
      <c r="I1137" s="79"/>
      <c r="J1137" s="79"/>
    </row>
    <row r="1138" spans="2:10" hidden="1">
      <c r="B1138" s="154" t="s">
        <v>538</v>
      </c>
      <c r="C1138" s="383"/>
      <c r="D1138" s="114"/>
      <c r="E1138" s="75"/>
      <c r="F1138" s="53"/>
      <c r="G1138" s="53"/>
      <c r="I1138" s="79"/>
      <c r="J1138" s="79"/>
    </row>
    <row r="1139" spans="2:10" ht="25.5" hidden="1">
      <c r="B1139" s="128" t="s">
        <v>539</v>
      </c>
      <c r="C1139" s="383"/>
      <c r="D1139" s="114"/>
      <c r="E1139" s="75"/>
      <c r="F1139" s="53"/>
      <c r="G1139" s="53"/>
      <c r="I1139" s="79"/>
      <c r="J1139" s="79"/>
    </row>
    <row r="1140" spans="2:10" hidden="1">
      <c r="B1140" s="154" t="s">
        <v>540</v>
      </c>
      <c r="C1140" s="383"/>
      <c r="D1140" s="114"/>
      <c r="E1140" s="75"/>
      <c r="F1140" s="53"/>
      <c r="G1140" s="53"/>
      <c r="I1140" s="79"/>
      <c r="J1140" s="79"/>
    </row>
    <row r="1141" spans="2:10" hidden="1">
      <c r="B1141" s="154" t="s">
        <v>541</v>
      </c>
      <c r="C1141" s="383"/>
      <c r="D1141" s="114"/>
      <c r="E1141" s="75"/>
      <c r="F1141" s="53"/>
      <c r="G1141" s="53"/>
      <c r="I1141" s="79"/>
      <c r="J1141" s="79"/>
    </row>
    <row r="1142" spans="2:10" hidden="1">
      <c r="B1142" s="128" t="s">
        <v>542</v>
      </c>
      <c r="C1142" s="383"/>
      <c r="D1142" s="114"/>
      <c r="E1142" s="75"/>
      <c r="F1142" s="53"/>
      <c r="G1142" s="53"/>
      <c r="I1142" s="79"/>
      <c r="J1142" s="79"/>
    </row>
    <row r="1143" spans="2:10" hidden="1">
      <c r="B1143" s="155" t="s">
        <v>543</v>
      </c>
      <c r="C1143" s="410"/>
      <c r="D1143" s="114"/>
      <c r="E1143" s="75"/>
      <c r="F1143" s="53"/>
      <c r="G1143" s="53"/>
      <c r="I1143" s="79"/>
      <c r="J1143" s="79"/>
    </row>
    <row r="1144" spans="2:10" hidden="1">
      <c r="B1144" s="60" t="s">
        <v>544</v>
      </c>
      <c r="C1144" s="383"/>
      <c r="D1144" s="114"/>
      <c r="E1144" s="75">
        <v>25000</v>
      </c>
      <c r="F1144" s="53"/>
      <c r="G1144" s="53">
        <f>C1144*E1144</f>
        <v>0</v>
      </c>
      <c r="I1144" s="79"/>
      <c r="J1144" s="79"/>
    </row>
    <row r="1145" spans="2:10" hidden="1">
      <c r="B1145" s="60"/>
      <c r="C1145" s="383"/>
      <c r="D1145" s="114"/>
      <c r="E1145" s="75"/>
      <c r="F1145" s="53"/>
      <c r="G1145" s="53"/>
      <c r="I1145" s="79"/>
      <c r="J1145" s="79"/>
    </row>
    <row r="1146" spans="2:10" ht="51" hidden="1">
      <c r="B1146" s="54" t="s">
        <v>545</v>
      </c>
      <c r="C1146" s="401"/>
      <c r="D1146" s="402"/>
      <c r="E1146" s="205"/>
      <c r="F1146" s="91"/>
      <c r="G1146" s="91"/>
      <c r="I1146" s="79"/>
      <c r="J1146" s="79"/>
    </row>
    <row r="1147" spans="2:10" ht="14.25" hidden="1">
      <c r="B1147" s="54" t="s">
        <v>546</v>
      </c>
      <c r="C1147" s="401"/>
      <c r="D1147" s="402"/>
      <c r="E1147" s="205"/>
      <c r="F1147" s="91"/>
      <c r="G1147" s="91"/>
      <c r="I1147" s="79"/>
      <c r="J1147" s="79"/>
    </row>
    <row r="1148" spans="2:10" hidden="1">
      <c r="B1148" s="128" t="s">
        <v>547</v>
      </c>
      <c r="C1148" s="383">
        <v>0</v>
      </c>
      <c r="D1148" s="114"/>
      <c r="E1148" s="171">
        <v>40</v>
      </c>
      <c r="F1148" s="53"/>
      <c r="G1148" s="61">
        <f>C1148*E1148</f>
        <v>0</v>
      </c>
      <c r="I1148" s="79"/>
      <c r="J1148" s="79"/>
    </row>
    <row r="1149" spans="2:10" hidden="1">
      <c r="B1149" s="60"/>
      <c r="C1149" s="383"/>
      <c r="D1149" s="114"/>
      <c r="E1149" s="75"/>
      <c r="F1149" s="53"/>
      <c r="G1149" s="53"/>
      <c r="I1149" s="79"/>
      <c r="J1149" s="79"/>
    </row>
    <row r="1150" spans="2:10" ht="178.5" hidden="1">
      <c r="B1150" s="54" t="s">
        <v>548</v>
      </c>
      <c r="C1150" s="383"/>
      <c r="D1150" s="114"/>
      <c r="E1150" s="75"/>
      <c r="F1150" s="53"/>
      <c r="G1150" s="53"/>
      <c r="I1150" s="79"/>
      <c r="J1150" s="79"/>
    </row>
    <row r="1151" spans="2:10" ht="140.25" hidden="1">
      <c r="B1151" s="54" t="s">
        <v>549</v>
      </c>
      <c r="C1151" s="383"/>
      <c r="D1151" s="114"/>
      <c r="E1151" s="75"/>
      <c r="F1151" s="53"/>
      <c r="G1151" s="53"/>
      <c r="I1151" s="79"/>
      <c r="J1151" s="79"/>
    </row>
    <row r="1152" spans="2:10" hidden="1">
      <c r="B1152" s="60" t="s">
        <v>24</v>
      </c>
      <c r="C1152" s="383">
        <v>0</v>
      </c>
      <c r="D1152" s="114"/>
      <c r="E1152" s="171">
        <v>1000</v>
      </c>
      <c r="F1152" s="53"/>
      <c r="G1152" s="61">
        <f>C1152*E1152</f>
        <v>0</v>
      </c>
      <c r="I1152" s="79"/>
      <c r="J1152" s="79"/>
    </row>
    <row r="1153" spans="2:10" hidden="1">
      <c r="B1153" s="97"/>
      <c r="C1153" s="395"/>
      <c r="D1153" s="365"/>
      <c r="E1153" s="165"/>
      <c r="F1153" s="58"/>
      <c r="G1153" s="58"/>
      <c r="I1153" s="79"/>
      <c r="J1153" s="79"/>
    </row>
    <row r="1154" spans="2:10" ht="63.75" hidden="1">
      <c r="B1154" s="57" t="s">
        <v>462</v>
      </c>
      <c r="C1154" s="383"/>
      <c r="D1154" s="114"/>
      <c r="E1154" s="75"/>
      <c r="F1154" s="53"/>
      <c r="G1154" s="53"/>
      <c r="I1154" s="79"/>
      <c r="J1154" s="79"/>
    </row>
    <row r="1155" spans="2:10" ht="76.5" hidden="1">
      <c r="B1155" s="62" t="s">
        <v>463</v>
      </c>
      <c r="C1155" s="383"/>
      <c r="D1155" s="114"/>
      <c r="E1155" s="75"/>
      <c r="F1155" s="53"/>
      <c r="G1155" s="53"/>
      <c r="I1155" s="79"/>
      <c r="J1155" s="79"/>
    </row>
    <row r="1156" spans="2:10" hidden="1">
      <c r="B1156" s="60" t="s">
        <v>464</v>
      </c>
      <c r="C1156" s="383">
        <v>0</v>
      </c>
      <c r="D1156" s="114"/>
      <c r="E1156" s="171">
        <v>1500</v>
      </c>
      <c r="F1156" s="53"/>
      <c r="G1156" s="131">
        <f>C1156*E1156</f>
        <v>0</v>
      </c>
      <c r="I1156" s="79"/>
      <c r="J1156" s="79"/>
    </row>
    <row r="1157" spans="2:10" hidden="1">
      <c r="B1157" s="97"/>
      <c r="C1157" s="395"/>
      <c r="D1157" s="365"/>
      <c r="E1157" s="165"/>
      <c r="F1157" s="58"/>
      <c r="G1157" s="58"/>
      <c r="I1157" s="79"/>
      <c r="J1157" s="79"/>
    </row>
    <row r="1158" spans="2:10" hidden="1">
      <c r="B1158" s="48" t="s">
        <v>465</v>
      </c>
      <c r="C1158" s="383"/>
      <c r="D1158" s="114"/>
      <c r="E1158" s="75"/>
      <c r="F1158" s="53"/>
      <c r="G1158" s="53"/>
      <c r="I1158" s="79"/>
      <c r="J1158" s="79"/>
    </row>
    <row r="1159" spans="2:10" hidden="1">
      <c r="B1159" s="48" t="s">
        <v>466</v>
      </c>
      <c r="C1159" s="383"/>
      <c r="D1159" s="114"/>
      <c r="E1159" s="75"/>
      <c r="F1159" s="53"/>
      <c r="G1159" s="53"/>
      <c r="I1159" s="79"/>
      <c r="J1159" s="79"/>
    </row>
    <row r="1160" spans="2:10" hidden="1">
      <c r="B1160" s="48" t="s">
        <v>122</v>
      </c>
      <c r="C1160" s="383"/>
      <c r="D1160" s="114"/>
      <c r="E1160" s="75"/>
      <c r="F1160" s="53"/>
      <c r="G1160" s="53"/>
      <c r="I1160" s="79"/>
      <c r="J1160" s="79"/>
    </row>
    <row r="1161" spans="2:10" hidden="1">
      <c r="B1161" s="48" t="s">
        <v>123</v>
      </c>
      <c r="C1161" s="383"/>
      <c r="D1161" s="114"/>
      <c r="E1161" s="75"/>
      <c r="F1161" s="53"/>
      <c r="G1161" s="53"/>
      <c r="I1161" s="79"/>
      <c r="J1161" s="79"/>
    </row>
    <row r="1162" spans="2:10" hidden="1">
      <c r="B1162" s="48" t="s">
        <v>124</v>
      </c>
      <c r="C1162" s="383"/>
      <c r="D1162" s="114"/>
      <c r="E1162" s="75"/>
      <c r="F1162" s="53"/>
      <c r="G1162" s="53"/>
      <c r="I1162" s="79"/>
      <c r="J1162" s="79"/>
    </row>
    <row r="1163" spans="2:10" hidden="1">
      <c r="B1163" s="48" t="s">
        <v>125</v>
      </c>
      <c r="C1163" s="383"/>
      <c r="D1163" s="114"/>
      <c r="E1163" s="75"/>
      <c r="F1163" s="53"/>
      <c r="G1163" s="53"/>
      <c r="I1163" s="79"/>
      <c r="J1163" s="79"/>
    </row>
    <row r="1164" spans="2:10" hidden="1">
      <c r="B1164" s="48" t="s">
        <v>126</v>
      </c>
      <c r="C1164" s="383"/>
      <c r="D1164" s="114"/>
      <c r="E1164" s="75"/>
      <c r="F1164" s="53"/>
      <c r="G1164" s="53"/>
      <c r="I1164" s="79"/>
      <c r="J1164" s="79"/>
    </row>
    <row r="1165" spans="2:10" hidden="1">
      <c r="B1165" s="48" t="s">
        <v>127</v>
      </c>
      <c r="C1165" s="383"/>
      <c r="D1165" s="114"/>
      <c r="E1165" s="75"/>
      <c r="F1165" s="53"/>
      <c r="G1165" s="53"/>
      <c r="I1165" s="79"/>
      <c r="J1165" s="79"/>
    </row>
    <row r="1166" spans="2:10" hidden="1">
      <c r="B1166" s="48" t="s">
        <v>128</v>
      </c>
      <c r="C1166" s="383"/>
      <c r="D1166" s="114"/>
      <c r="E1166" s="75"/>
      <c r="F1166" s="53"/>
      <c r="G1166" s="53"/>
      <c r="I1166" s="79"/>
      <c r="J1166" s="79"/>
    </row>
    <row r="1167" spans="2:10" hidden="1">
      <c r="B1167" s="48" t="s">
        <v>129</v>
      </c>
      <c r="C1167" s="383"/>
      <c r="D1167" s="114"/>
      <c r="E1167" s="75"/>
      <c r="F1167" s="53"/>
      <c r="G1167" s="53"/>
      <c r="I1167" s="79"/>
      <c r="J1167" s="79"/>
    </row>
    <row r="1168" spans="2:10" hidden="1">
      <c r="B1168" s="48" t="s">
        <v>467</v>
      </c>
      <c r="C1168" s="383"/>
      <c r="D1168" s="414">
        <v>10</v>
      </c>
      <c r="E1168" s="171">
        <v>10</v>
      </c>
      <c r="F1168" s="53"/>
      <c r="G1168" s="61">
        <f t="shared" ref="G1168:G1173" si="15">C1168*E1168</f>
        <v>0</v>
      </c>
      <c r="I1168" s="79"/>
      <c r="J1168" s="79"/>
    </row>
    <row r="1169" spans="2:10" hidden="1">
      <c r="B1169" s="48" t="s">
        <v>468</v>
      </c>
      <c r="C1169" s="383"/>
      <c r="D1169" s="414">
        <v>30</v>
      </c>
      <c r="E1169" s="171">
        <v>10</v>
      </c>
      <c r="F1169" s="53"/>
      <c r="G1169" s="61">
        <f t="shared" si="15"/>
        <v>0</v>
      </c>
      <c r="I1169" s="79"/>
      <c r="J1169" s="79"/>
    </row>
    <row r="1170" spans="2:10" hidden="1">
      <c r="B1170" s="48" t="s">
        <v>469</v>
      </c>
      <c r="C1170" s="383"/>
      <c r="D1170" s="414">
        <v>10</v>
      </c>
      <c r="E1170" s="171">
        <v>10</v>
      </c>
      <c r="F1170" s="53"/>
      <c r="G1170" s="61">
        <f t="shared" si="15"/>
        <v>0</v>
      </c>
      <c r="I1170" s="79"/>
      <c r="J1170" s="79"/>
    </row>
    <row r="1171" spans="2:10" hidden="1">
      <c r="B1171" s="48" t="s">
        <v>470</v>
      </c>
      <c r="C1171" s="383"/>
      <c r="D1171" s="414">
        <v>15</v>
      </c>
      <c r="E1171" s="171">
        <v>10</v>
      </c>
      <c r="F1171" s="53"/>
      <c r="G1171" s="61">
        <f t="shared" si="15"/>
        <v>0</v>
      </c>
      <c r="I1171" s="79"/>
      <c r="J1171" s="79"/>
    </row>
    <row r="1172" spans="2:10" hidden="1">
      <c r="B1172" s="48" t="s">
        <v>261</v>
      </c>
      <c r="C1172" s="383"/>
      <c r="D1172" s="414">
        <v>100</v>
      </c>
      <c r="E1172" s="171">
        <v>10</v>
      </c>
      <c r="F1172" s="53"/>
      <c r="G1172" s="61">
        <f t="shared" si="15"/>
        <v>0</v>
      </c>
      <c r="I1172" s="79"/>
      <c r="J1172" s="79"/>
    </row>
    <row r="1173" spans="2:10" hidden="1">
      <c r="B1173" s="48" t="s">
        <v>262</v>
      </c>
      <c r="C1173" s="383"/>
      <c r="D1173" s="414">
        <v>30</v>
      </c>
      <c r="E1173" s="171">
        <v>10</v>
      </c>
      <c r="F1173" s="53"/>
      <c r="G1173" s="61">
        <f t="shared" si="15"/>
        <v>0</v>
      </c>
      <c r="I1173" s="79"/>
      <c r="J1173" s="79"/>
    </row>
    <row r="1174" spans="2:10" hidden="1">
      <c r="B1174" s="97"/>
      <c r="C1174" s="395"/>
      <c r="D1174" s="365"/>
      <c r="E1174" s="165"/>
      <c r="F1174" s="58"/>
      <c r="G1174" s="58"/>
      <c r="I1174" s="79"/>
      <c r="J1174" s="79"/>
    </row>
    <row r="1175" spans="2:10" hidden="1">
      <c r="B1175" s="97"/>
      <c r="C1175" s="395"/>
      <c r="D1175" s="365"/>
      <c r="E1175" s="165"/>
      <c r="F1175" s="58"/>
      <c r="G1175" s="58"/>
      <c r="I1175" s="79"/>
      <c r="J1175" s="79"/>
    </row>
    <row r="1176" spans="2:10" s="134" customFormat="1" ht="25.5" hidden="1">
      <c r="B1176" s="132" t="s">
        <v>471</v>
      </c>
      <c r="C1176" s="415"/>
      <c r="D1176" s="416"/>
      <c r="E1176" s="209"/>
      <c r="F1176" s="133"/>
      <c r="G1176" s="216"/>
      <c r="I1176" s="135"/>
      <c r="J1176" s="135"/>
    </row>
    <row r="1177" spans="2:10" ht="38.25" hidden="1">
      <c r="B1177" s="136" t="s">
        <v>472</v>
      </c>
      <c r="C1177" s="395"/>
      <c r="D1177" s="417"/>
      <c r="E1177" s="137"/>
      <c r="F1177" s="138"/>
      <c r="G1177" s="58"/>
      <c r="I1177" s="79"/>
      <c r="J1177" s="79"/>
    </row>
    <row r="1178" spans="2:10" hidden="1">
      <c r="B1178" s="136" t="s">
        <v>473</v>
      </c>
      <c r="C1178" s="395"/>
      <c r="D1178" s="417"/>
      <c r="E1178" s="137"/>
      <c r="F1178" s="138"/>
      <c r="G1178" s="58"/>
      <c r="I1178" s="79"/>
      <c r="J1178" s="79"/>
    </row>
    <row r="1179" spans="2:10" ht="180.75" hidden="1" customHeight="1">
      <c r="B1179" s="62" t="s">
        <v>474</v>
      </c>
      <c r="C1179" s="395"/>
      <c r="D1179" s="417"/>
      <c r="E1179" s="137"/>
      <c r="F1179" s="138"/>
      <c r="G1179" s="58"/>
      <c r="I1179" s="79"/>
      <c r="J1179" s="79"/>
    </row>
    <row r="1180" spans="2:10" ht="25.5" hidden="1">
      <c r="B1180" s="139" t="s">
        <v>475</v>
      </c>
      <c r="C1180" s="395"/>
      <c r="D1180" s="417"/>
      <c r="E1180" s="137"/>
      <c r="F1180" s="138"/>
      <c r="G1180" s="58"/>
      <c r="I1180" s="79"/>
      <c r="J1180" s="79"/>
    </row>
    <row r="1181" spans="2:10" ht="66.2" hidden="1" customHeight="1">
      <c r="B1181" s="62" t="s">
        <v>476</v>
      </c>
      <c r="C1181" s="417">
        <v>0</v>
      </c>
      <c r="D1181" s="47"/>
      <c r="E1181" s="140">
        <v>1800</v>
      </c>
      <c r="F1181" s="1"/>
      <c r="G1181" s="61">
        <f>C1181*E1181</f>
        <v>0</v>
      </c>
      <c r="H1181" s="138">
        <f>C1181*E1181</f>
        <v>0</v>
      </c>
      <c r="I1181" s="79"/>
      <c r="J1181" s="79"/>
    </row>
    <row r="1182" spans="2:10" hidden="1">
      <c r="B1182" s="139"/>
      <c r="C1182" s="417"/>
      <c r="D1182" s="47"/>
      <c r="E1182" s="137"/>
      <c r="F1182" s="1"/>
      <c r="G1182" s="58"/>
      <c r="H1182" s="138"/>
      <c r="I1182" s="79"/>
      <c r="J1182" s="79"/>
    </row>
    <row r="1183" spans="2:10" ht="25.5" hidden="1">
      <c r="B1183" s="132" t="s">
        <v>477</v>
      </c>
      <c r="C1183" s="395"/>
      <c r="D1183" s="365"/>
      <c r="E1183" s="165"/>
      <c r="F1183" s="58"/>
      <c r="G1183" s="58"/>
      <c r="I1183" s="79"/>
      <c r="J1183" s="79"/>
    </row>
    <row r="1184" spans="2:10" ht="51" hidden="1">
      <c r="B1184" s="57" t="s">
        <v>478</v>
      </c>
      <c r="C1184" s="383"/>
      <c r="D1184" s="114"/>
      <c r="E1184" s="75"/>
      <c r="F1184" s="53"/>
      <c r="G1184" s="53"/>
      <c r="I1184" s="79"/>
      <c r="J1184" s="79"/>
    </row>
    <row r="1185" spans="2:10" ht="76.5" hidden="1">
      <c r="B1185" s="62" t="s">
        <v>479</v>
      </c>
      <c r="C1185" s="383"/>
      <c r="D1185" s="114"/>
      <c r="E1185" s="75"/>
      <c r="F1185" s="53"/>
      <c r="G1185" s="53"/>
      <c r="I1185" s="79"/>
      <c r="J1185" s="79"/>
    </row>
    <row r="1186" spans="2:10" hidden="1">
      <c r="B1186" s="60" t="s">
        <v>480</v>
      </c>
      <c r="C1186" s="383">
        <v>0</v>
      </c>
      <c r="D1186" s="114"/>
      <c r="E1186" s="171">
        <v>1500</v>
      </c>
      <c r="F1186" s="53"/>
      <c r="G1186" s="131">
        <f>C1186*E1186</f>
        <v>0</v>
      </c>
      <c r="I1186" s="79"/>
      <c r="J1186" s="79"/>
    </row>
    <row r="1187" spans="2:10" hidden="1">
      <c r="B1187" s="60"/>
      <c r="C1187" s="383"/>
      <c r="D1187" s="114"/>
      <c r="E1187" s="165"/>
      <c r="F1187" s="53"/>
      <c r="G1187" s="141"/>
      <c r="I1187" s="79"/>
      <c r="J1187" s="79"/>
    </row>
    <row r="1188" spans="2:10" ht="25.5" hidden="1">
      <c r="B1188" s="132" t="s">
        <v>477</v>
      </c>
      <c r="C1188" s="395"/>
      <c r="D1188" s="365"/>
      <c r="E1188" s="165"/>
      <c r="F1188" s="58"/>
      <c r="G1188" s="58"/>
      <c r="I1188" s="79"/>
      <c r="J1188" s="79"/>
    </row>
    <row r="1189" spans="2:10" hidden="1">
      <c r="B1189" s="48" t="s">
        <v>481</v>
      </c>
      <c r="C1189" s="383"/>
      <c r="D1189" s="114"/>
      <c r="E1189" s="75"/>
      <c r="F1189" s="53"/>
      <c r="G1189" s="53"/>
      <c r="I1189" s="79"/>
      <c r="J1189" s="79"/>
    </row>
    <row r="1190" spans="2:10" hidden="1">
      <c r="B1190" s="48" t="s">
        <v>121</v>
      </c>
      <c r="C1190" s="383"/>
      <c r="D1190" s="114"/>
      <c r="E1190" s="75"/>
      <c r="F1190" s="53"/>
      <c r="G1190" s="53"/>
      <c r="I1190" s="79"/>
      <c r="J1190" s="79"/>
    </row>
    <row r="1191" spans="2:10" hidden="1">
      <c r="B1191" s="48" t="s">
        <v>122</v>
      </c>
      <c r="C1191" s="383"/>
      <c r="D1191" s="114"/>
      <c r="E1191" s="75"/>
      <c r="F1191" s="53"/>
      <c r="G1191" s="53"/>
      <c r="I1191" s="79"/>
      <c r="J1191" s="79"/>
    </row>
    <row r="1192" spans="2:10" hidden="1">
      <c r="B1192" s="48" t="s">
        <v>123</v>
      </c>
      <c r="C1192" s="383"/>
      <c r="D1192" s="114"/>
      <c r="E1192" s="75"/>
      <c r="F1192" s="53"/>
      <c r="G1192" s="53"/>
      <c r="I1192" s="79"/>
      <c r="J1192" s="79"/>
    </row>
    <row r="1193" spans="2:10" hidden="1">
      <c r="B1193" s="48" t="s">
        <v>124</v>
      </c>
      <c r="C1193" s="383"/>
      <c r="D1193" s="114"/>
      <c r="E1193" s="75"/>
      <c r="F1193" s="53"/>
      <c r="G1193" s="53"/>
      <c r="I1193" s="79"/>
      <c r="J1193" s="79"/>
    </row>
    <row r="1194" spans="2:10" hidden="1">
      <c r="B1194" s="48" t="s">
        <v>125</v>
      </c>
      <c r="C1194" s="383"/>
      <c r="D1194" s="114"/>
      <c r="E1194" s="75"/>
      <c r="F1194" s="53"/>
      <c r="G1194" s="53"/>
      <c r="I1194" s="79"/>
      <c r="J1194" s="79"/>
    </row>
    <row r="1195" spans="2:10" hidden="1">
      <c r="B1195" s="48" t="s">
        <v>126</v>
      </c>
      <c r="C1195" s="383"/>
      <c r="D1195" s="114"/>
      <c r="E1195" s="75"/>
      <c r="F1195" s="53"/>
      <c r="G1195" s="53"/>
      <c r="I1195" s="79"/>
      <c r="J1195" s="79"/>
    </row>
    <row r="1196" spans="2:10" hidden="1">
      <c r="B1196" s="48" t="s">
        <v>127</v>
      </c>
      <c r="C1196" s="383"/>
      <c r="D1196" s="114"/>
      <c r="E1196" s="75"/>
      <c r="F1196" s="53"/>
      <c r="G1196" s="53"/>
      <c r="I1196" s="79"/>
      <c r="J1196" s="79"/>
    </row>
    <row r="1197" spans="2:10" hidden="1">
      <c r="B1197" s="48" t="s">
        <v>128</v>
      </c>
      <c r="C1197" s="383"/>
      <c r="D1197" s="114"/>
      <c r="E1197" s="75"/>
      <c r="F1197" s="53"/>
      <c r="G1197" s="53"/>
      <c r="I1197" s="79"/>
      <c r="J1197" s="79"/>
    </row>
    <row r="1198" spans="2:10" hidden="1">
      <c r="B1198" s="48" t="s">
        <v>129</v>
      </c>
      <c r="C1198" s="383"/>
      <c r="D1198" s="114"/>
      <c r="E1198" s="75"/>
      <c r="F1198" s="53"/>
      <c r="G1198" s="53"/>
      <c r="I1198" s="79"/>
      <c r="J1198" s="79"/>
    </row>
    <row r="1199" spans="2:10" hidden="1">
      <c r="B1199" s="48" t="s">
        <v>467</v>
      </c>
      <c r="C1199" s="383"/>
      <c r="D1199" s="414">
        <v>10</v>
      </c>
      <c r="E1199" s="171">
        <v>10</v>
      </c>
      <c r="F1199" s="53"/>
      <c r="G1199" s="61">
        <f t="shared" ref="G1199:G1204" si="16">C1199*E1199</f>
        <v>0</v>
      </c>
      <c r="I1199" s="79"/>
      <c r="J1199" s="79"/>
    </row>
    <row r="1200" spans="2:10" hidden="1">
      <c r="B1200" s="48" t="s">
        <v>468</v>
      </c>
      <c r="C1200" s="383"/>
      <c r="D1200" s="414">
        <v>30</v>
      </c>
      <c r="E1200" s="171">
        <v>10</v>
      </c>
      <c r="F1200" s="53"/>
      <c r="G1200" s="61">
        <f t="shared" si="16"/>
        <v>0</v>
      </c>
      <c r="I1200" s="79"/>
      <c r="J1200" s="79"/>
    </row>
    <row r="1201" spans="2:10" hidden="1">
      <c r="B1201" s="48" t="s">
        <v>469</v>
      </c>
      <c r="C1201" s="383"/>
      <c r="D1201" s="414">
        <v>10</v>
      </c>
      <c r="E1201" s="171">
        <v>10</v>
      </c>
      <c r="F1201" s="53"/>
      <c r="G1201" s="61">
        <f t="shared" si="16"/>
        <v>0</v>
      </c>
      <c r="I1201" s="79"/>
      <c r="J1201" s="79"/>
    </row>
    <row r="1202" spans="2:10" hidden="1">
      <c r="B1202" s="48" t="s">
        <v>470</v>
      </c>
      <c r="C1202" s="383"/>
      <c r="D1202" s="414">
        <v>15</v>
      </c>
      <c r="E1202" s="171">
        <v>10</v>
      </c>
      <c r="F1202" s="53"/>
      <c r="G1202" s="61">
        <f t="shared" si="16"/>
        <v>0</v>
      </c>
      <c r="I1202" s="79"/>
      <c r="J1202" s="79"/>
    </row>
    <row r="1203" spans="2:10" hidden="1">
      <c r="B1203" s="48" t="s">
        <v>261</v>
      </c>
      <c r="C1203" s="383"/>
      <c r="D1203" s="414">
        <v>100</v>
      </c>
      <c r="E1203" s="171">
        <v>10</v>
      </c>
      <c r="F1203" s="53"/>
      <c r="G1203" s="61">
        <f t="shared" si="16"/>
        <v>0</v>
      </c>
      <c r="I1203" s="79"/>
      <c r="J1203" s="79"/>
    </row>
    <row r="1204" spans="2:10" hidden="1">
      <c r="B1204" s="48" t="s">
        <v>262</v>
      </c>
      <c r="C1204" s="383"/>
      <c r="D1204" s="414">
        <v>30</v>
      </c>
      <c r="E1204" s="171">
        <v>10</v>
      </c>
      <c r="F1204" s="53"/>
      <c r="G1204" s="61">
        <f t="shared" si="16"/>
        <v>0</v>
      </c>
      <c r="I1204" s="79"/>
      <c r="J1204" s="79"/>
    </row>
    <row r="1205" spans="2:10" hidden="1">
      <c r="B1205" s="97"/>
      <c r="C1205" s="395"/>
      <c r="D1205" s="365"/>
      <c r="E1205" s="165"/>
      <c r="F1205" s="58"/>
      <c r="G1205" s="58"/>
      <c r="I1205" s="79"/>
      <c r="J1205" s="79"/>
    </row>
    <row r="1206" spans="2:10">
      <c r="B1206" s="60"/>
      <c r="C1206" s="395"/>
      <c r="D1206" s="365"/>
      <c r="E1206" s="165"/>
      <c r="F1206" s="58"/>
      <c r="G1206" s="58"/>
      <c r="I1206" s="79"/>
      <c r="J1206" s="79"/>
    </row>
    <row r="1207" spans="2:10" ht="15.75">
      <c r="B1207" s="21" t="s">
        <v>449</v>
      </c>
      <c r="C1207" s="388"/>
      <c r="D1207" s="389"/>
      <c r="E1207" s="23" t="s">
        <v>22</v>
      </c>
      <c r="F1207" s="24"/>
      <c r="G1207" s="214">
        <f>SUM(G1095:G1206)</f>
        <v>0</v>
      </c>
      <c r="I1207" s="79"/>
      <c r="J1207" s="104"/>
    </row>
    <row r="1208" spans="2:10">
      <c r="B1208" s="48"/>
      <c r="C1208" s="383"/>
      <c r="D1208" s="114"/>
      <c r="E1208" s="75"/>
      <c r="F1208" s="53"/>
      <c r="G1208" s="53"/>
      <c r="I1208" s="79"/>
      <c r="J1208" s="104"/>
    </row>
    <row r="1209" spans="2:10" ht="15.75">
      <c r="B1209" s="7" t="s">
        <v>32</v>
      </c>
      <c r="C1209" s="383"/>
      <c r="D1209" s="114"/>
      <c r="E1209" s="75"/>
      <c r="F1209" s="53"/>
      <c r="G1209" s="53"/>
      <c r="I1209" s="79"/>
      <c r="J1209" s="104"/>
    </row>
    <row r="1210" spans="2:10">
      <c r="B1210" s="48"/>
      <c r="C1210" s="383"/>
      <c r="D1210" s="114"/>
      <c r="E1210" s="75"/>
      <c r="F1210" s="53"/>
      <c r="G1210" s="53"/>
      <c r="I1210" s="79"/>
      <c r="J1210" s="79"/>
    </row>
    <row r="1211" spans="2:10" ht="63.75">
      <c r="B1211" s="49" t="s">
        <v>482</v>
      </c>
      <c r="C1211" s="383"/>
      <c r="D1211" s="114"/>
      <c r="E1211" s="75"/>
      <c r="F1211" s="53"/>
      <c r="G1211" s="53"/>
      <c r="I1211" s="79"/>
      <c r="J1211" s="79"/>
    </row>
    <row r="1212" spans="2:10">
      <c r="B1212" s="52" t="s">
        <v>44</v>
      </c>
      <c r="C1212" s="383">
        <v>1</v>
      </c>
      <c r="D1212" s="383"/>
      <c r="E1212" s="202">
        <v>0</v>
      </c>
      <c r="F1212" s="53"/>
      <c r="G1212" s="56">
        <f>C1212*E1212</f>
        <v>0</v>
      </c>
      <c r="I1212" s="79"/>
      <c r="J1212" s="79"/>
    </row>
    <row r="1213" spans="2:10">
      <c r="B1213" s="48"/>
      <c r="C1213" s="383"/>
      <c r="D1213" s="114"/>
      <c r="E1213" s="75"/>
      <c r="F1213" s="53"/>
      <c r="G1213" s="53"/>
      <c r="I1213" s="79"/>
      <c r="J1213" s="79"/>
    </row>
    <row r="1214" spans="2:10" ht="15.75">
      <c r="B1214" s="21" t="s">
        <v>32</v>
      </c>
      <c r="C1214" s="388"/>
      <c r="D1214" s="389"/>
      <c r="E1214" s="23" t="s">
        <v>22</v>
      </c>
      <c r="F1214" s="24"/>
      <c r="G1214" s="214">
        <f>SUM(G1212:G1213)</f>
        <v>0</v>
      </c>
      <c r="I1214" s="79"/>
      <c r="J1214" s="104"/>
    </row>
    <row r="1215" spans="2:10" ht="16.5" customHeight="1">
      <c r="B1215" s="48"/>
      <c r="C1215" s="383"/>
      <c r="D1215" s="114"/>
      <c r="E1215" s="75"/>
      <c r="F1215" s="53"/>
      <c r="G1215" s="53"/>
      <c r="I1215" s="79"/>
      <c r="J1215" s="104"/>
    </row>
    <row r="1216" spans="2:10" ht="16.5">
      <c r="B1216" s="38" t="s">
        <v>174</v>
      </c>
      <c r="C1216" s="383"/>
      <c r="D1216" s="114"/>
      <c r="E1216" s="75"/>
      <c r="F1216" s="53"/>
      <c r="G1216" s="53"/>
      <c r="I1216" s="79"/>
      <c r="J1216" s="104"/>
    </row>
    <row r="1217" spans="2:10">
      <c r="B1217" s="30"/>
      <c r="C1217" s="383"/>
      <c r="D1217" s="114"/>
      <c r="E1217" s="75"/>
      <c r="F1217" s="53"/>
      <c r="G1217" s="53"/>
      <c r="I1217" s="79"/>
      <c r="J1217" s="104"/>
    </row>
    <row r="1218" spans="2:10" hidden="1">
      <c r="B1218" s="48" t="s">
        <v>483</v>
      </c>
      <c r="C1218" s="383"/>
      <c r="D1218" s="114"/>
      <c r="E1218" s="75"/>
      <c r="F1218" s="53"/>
      <c r="G1218" s="53"/>
      <c r="I1218" s="79"/>
      <c r="J1218" s="104"/>
    </row>
    <row r="1219" spans="2:10" hidden="1">
      <c r="B1219" s="48" t="s">
        <v>147</v>
      </c>
      <c r="C1219" s="383"/>
      <c r="D1219" s="114"/>
      <c r="E1219" s="75"/>
      <c r="F1219" s="53"/>
      <c r="G1219" s="53"/>
      <c r="I1219" s="79"/>
      <c r="J1219" s="104"/>
    </row>
    <row r="1220" spans="2:10" hidden="1">
      <c r="B1220" s="48" t="s">
        <v>148</v>
      </c>
      <c r="C1220" s="383"/>
      <c r="D1220" s="114"/>
      <c r="E1220" s="75"/>
      <c r="F1220" s="53"/>
      <c r="G1220" s="53"/>
      <c r="I1220" s="79"/>
      <c r="J1220" s="104"/>
    </row>
    <row r="1221" spans="2:10" hidden="1">
      <c r="B1221" s="48" t="s">
        <v>149</v>
      </c>
      <c r="C1221" s="383"/>
      <c r="D1221" s="114"/>
      <c r="E1221" s="75"/>
      <c r="F1221" s="53"/>
      <c r="G1221" s="53"/>
      <c r="I1221" s="79"/>
      <c r="J1221" s="104"/>
    </row>
    <row r="1222" spans="2:10" hidden="1">
      <c r="B1222" s="48" t="s">
        <v>150</v>
      </c>
      <c r="C1222" s="383"/>
      <c r="D1222" s="114"/>
      <c r="E1222" s="75"/>
      <c r="F1222" s="53"/>
      <c r="G1222" s="53"/>
      <c r="I1222" s="79"/>
      <c r="J1222" s="104"/>
    </row>
    <row r="1223" spans="2:10" hidden="1">
      <c r="B1223" s="48" t="s">
        <v>40</v>
      </c>
      <c r="C1223" s="383"/>
      <c r="D1223" s="114"/>
      <c r="E1223" s="75"/>
      <c r="F1223" s="53"/>
      <c r="G1223" s="53"/>
      <c r="I1223" s="79"/>
      <c r="J1223" s="104"/>
    </row>
    <row r="1224" spans="2:10" hidden="1">
      <c r="B1224" s="52" t="s">
        <v>43</v>
      </c>
      <c r="C1224" s="383">
        <v>0</v>
      </c>
      <c r="D1224" s="383"/>
      <c r="E1224" s="202">
        <v>25</v>
      </c>
      <c r="F1224" s="53"/>
      <c r="G1224" s="56">
        <f>C1224*E1224</f>
        <v>0</v>
      </c>
      <c r="I1224" s="79"/>
      <c r="J1224" s="104"/>
    </row>
    <row r="1225" spans="2:10" hidden="1">
      <c r="B1225" s="30"/>
      <c r="C1225" s="383"/>
      <c r="D1225" s="114"/>
      <c r="E1225" s="75"/>
      <c r="F1225" s="53"/>
      <c r="G1225" s="53"/>
      <c r="I1225" s="79"/>
      <c r="J1225" s="104"/>
    </row>
    <row r="1226" spans="2:10" ht="102">
      <c r="B1226" s="54" t="s">
        <v>484</v>
      </c>
      <c r="C1226" s="383"/>
      <c r="D1226" s="114"/>
      <c r="E1226" s="75"/>
      <c r="F1226" s="53"/>
      <c r="G1226" s="53"/>
      <c r="I1226" s="79"/>
      <c r="J1226" s="104"/>
    </row>
    <row r="1227" spans="2:10" ht="69" customHeight="1">
      <c r="B1227" s="54" t="s">
        <v>302</v>
      </c>
      <c r="C1227" s="383"/>
      <c r="D1227" s="114"/>
      <c r="E1227" s="75"/>
      <c r="F1227" s="53"/>
      <c r="G1227" s="53"/>
      <c r="I1227" s="79"/>
      <c r="J1227" s="104"/>
    </row>
    <row r="1228" spans="2:10" ht="38.25">
      <c r="B1228" s="54" t="s">
        <v>303</v>
      </c>
      <c r="C1228" s="383"/>
      <c r="D1228" s="114"/>
      <c r="E1228" s="75"/>
      <c r="F1228" s="53"/>
      <c r="G1228" s="53"/>
      <c r="I1228" s="79"/>
      <c r="J1228" s="104"/>
    </row>
    <row r="1229" spans="2:10" ht="51">
      <c r="B1229" s="54" t="s">
        <v>304</v>
      </c>
      <c r="C1229" s="383"/>
      <c r="D1229" s="114"/>
      <c r="E1229" s="75"/>
      <c r="F1229" s="53"/>
      <c r="G1229" s="53"/>
      <c r="I1229" s="79"/>
      <c r="J1229" s="104"/>
    </row>
    <row r="1230" spans="2:10">
      <c r="B1230" s="52" t="s">
        <v>43</v>
      </c>
      <c r="C1230" s="383">
        <v>3</v>
      </c>
      <c r="D1230" s="383"/>
      <c r="E1230" s="202">
        <v>0</v>
      </c>
      <c r="F1230" s="53"/>
      <c r="G1230" s="56">
        <f>C1230*E1230</f>
        <v>0</v>
      </c>
      <c r="I1230" s="79"/>
      <c r="J1230" s="104"/>
    </row>
    <row r="1231" spans="2:10">
      <c r="B1231" s="30"/>
      <c r="C1231" s="383"/>
      <c r="D1231" s="114"/>
      <c r="E1231" s="75"/>
      <c r="F1231" s="53"/>
      <c r="G1231" s="53"/>
      <c r="I1231" s="79"/>
      <c r="J1231" s="104"/>
    </row>
    <row r="1232" spans="2:10" ht="89.25">
      <c r="B1232" s="54" t="s">
        <v>485</v>
      </c>
      <c r="C1232" s="383"/>
      <c r="D1232" s="114"/>
      <c r="E1232" s="75"/>
      <c r="F1232" s="53"/>
      <c r="G1232" s="53"/>
      <c r="I1232" s="79"/>
      <c r="J1232" s="104"/>
    </row>
    <row r="1233" spans="2:10" ht="89.25">
      <c r="B1233" s="54" t="s">
        <v>306</v>
      </c>
      <c r="C1233" s="383"/>
      <c r="D1233" s="114"/>
      <c r="E1233" s="75"/>
      <c r="F1233" s="53"/>
      <c r="G1233" s="53"/>
      <c r="I1233" s="79"/>
      <c r="J1233" s="104"/>
    </row>
    <row r="1234" spans="2:10" ht="25.5">
      <c r="B1234" s="54" t="s">
        <v>307</v>
      </c>
      <c r="C1234" s="383"/>
      <c r="D1234" s="114"/>
      <c r="E1234" s="75"/>
      <c r="F1234" s="53"/>
      <c r="G1234" s="53"/>
      <c r="I1234" s="79"/>
      <c r="J1234" s="104"/>
    </row>
    <row r="1235" spans="2:10" ht="38.25">
      <c r="B1235" s="54" t="s">
        <v>308</v>
      </c>
      <c r="C1235" s="383"/>
      <c r="D1235" s="114"/>
      <c r="E1235" s="75"/>
      <c r="F1235" s="53"/>
      <c r="G1235" s="53"/>
      <c r="I1235" s="79"/>
      <c r="J1235" s="104"/>
    </row>
    <row r="1236" spans="2:10">
      <c r="B1236" s="52" t="s">
        <v>43</v>
      </c>
      <c r="C1236" s="383">
        <v>3</v>
      </c>
      <c r="D1236" s="383"/>
      <c r="E1236" s="202">
        <v>0</v>
      </c>
      <c r="F1236" s="53"/>
      <c r="G1236" s="56">
        <f>C1236*E1236</f>
        <v>0</v>
      </c>
      <c r="I1236" s="79"/>
      <c r="J1236" s="104"/>
    </row>
    <row r="1237" spans="2:10">
      <c r="B1237" s="30"/>
      <c r="C1237" s="383"/>
      <c r="D1237" s="114"/>
      <c r="E1237" s="75"/>
      <c r="F1237" s="53"/>
      <c r="G1237" s="53"/>
      <c r="I1237" s="79"/>
      <c r="J1237" s="104"/>
    </row>
    <row r="1238" spans="2:10">
      <c r="B1238" s="48" t="s">
        <v>486</v>
      </c>
      <c r="C1238" s="383"/>
      <c r="D1238" s="114"/>
      <c r="E1238" s="75"/>
      <c r="F1238" s="53"/>
      <c r="G1238" s="53"/>
      <c r="I1238" s="79"/>
      <c r="J1238" s="104"/>
    </row>
    <row r="1239" spans="2:10" ht="38.25">
      <c r="B1239" s="54" t="s">
        <v>309</v>
      </c>
      <c r="C1239" s="383"/>
      <c r="D1239" s="114"/>
      <c r="E1239" s="75"/>
      <c r="F1239" s="53"/>
      <c r="G1239" s="53"/>
      <c r="I1239" s="79"/>
      <c r="J1239" s="104"/>
    </row>
    <row r="1240" spans="2:10">
      <c r="B1240" s="52" t="s">
        <v>44</v>
      </c>
      <c r="C1240" s="383">
        <v>1</v>
      </c>
      <c r="D1240" s="383"/>
      <c r="E1240" s="202">
        <v>0</v>
      </c>
      <c r="F1240" s="53"/>
      <c r="G1240" s="56">
        <f>C1240*E1240</f>
        <v>0</v>
      </c>
      <c r="I1240" s="79"/>
      <c r="J1240" s="104"/>
    </row>
    <row r="1241" spans="2:10">
      <c r="B1241" s="30"/>
      <c r="C1241" s="383"/>
      <c r="D1241" s="114"/>
      <c r="E1241" s="75"/>
      <c r="F1241" s="53"/>
      <c r="G1241" s="53"/>
      <c r="I1241" s="79"/>
      <c r="J1241" s="104"/>
    </row>
    <row r="1242" spans="2:10" ht="38.25">
      <c r="B1242" s="54" t="s">
        <v>496</v>
      </c>
      <c r="C1242" s="383"/>
      <c r="D1242" s="114"/>
      <c r="E1242" s="75"/>
      <c r="F1242" s="53"/>
      <c r="G1242" s="53"/>
      <c r="I1242" s="79"/>
      <c r="J1242" s="79"/>
    </row>
    <row r="1243" spans="2:10">
      <c r="B1243" s="48" t="s">
        <v>20</v>
      </c>
      <c r="C1243" s="383"/>
      <c r="D1243" s="114"/>
      <c r="E1243" s="75"/>
      <c r="F1243" s="53"/>
      <c r="G1243" s="53"/>
      <c r="I1243" s="79"/>
      <c r="J1243" s="79"/>
    </row>
    <row r="1244" spans="2:10">
      <c r="B1244" s="48" t="s">
        <v>488</v>
      </c>
      <c r="C1244" s="383">
        <f>C893</f>
        <v>67.38</v>
      </c>
      <c r="D1244" s="114"/>
      <c r="E1244" s="202">
        <v>0</v>
      </c>
      <c r="F1244" s="53"/>
      <c r="G1244" s="56">
        <f>C1244*E1244</f>
        <v>0</v>
      </c>
      <c r="I1244" s="79"/>
      <c r="J1244" s="79"/>
    </row>
    <row r="1245" spans="2:10">
      <c r="B1245" s="77" t="s">
        <v>234</v>
      </c>
      <c r="C1245" s="383">
        <f>C893</f>
        <v>67.38</v>
      </c>
      <c r="D1245" s="114"/>
      <c r="E1245" s="202">
        <v>0</v>
      </c>
      <c r="F1245" s="53"/>
      <c r="G1245" s="56">
        <f>C1245*E1245</f>
        <v>0</v>
      </c>
      <c r="I1245" s="79"/>
      <c r="J1245" s="79"/>
    </row>
    <row r="1246" spans="2:10">
      <c r="B1246" s="77"/>
      <c r="C1246" s="383"/>
      <c r="D1246" s="114"/>
      <c r="E1246" s="75"/>
      <c r="F1246" s="53"/>
      <c r="G1246" s="53"/>
      <c r="I1246" s="79"/>
      <c r="J1246" s="79"/>
    </row>
    <row r="1247" spans="2:10" ht="63.75">
      <c r="B1247" s="77" t="s">
        <v>550</v>
      </c>
      <c r="C1247" s="383"/>
      <c r="D1247" s="384"/>
      <c r="E1247" s="203"/>
      <c r="F1247" s="19"/>
      <c r="G1247" s="19"/>
      <c r="I1247" s="79"/>
      <c r="J1247" s="79"/>
    </row>
    <row r="1248" spans="2:10">
      <c r="B1248" s="52" t="s">
        <v>43</v>
      </c>
      <c r="C1248" s="383">
        <f>C893</f>
        <v>67.38</v>
      </c>
      <c r="D1248" s="384"/>
      <c r="E1248" s="202">
        <v>0</v>
      </c>
      <c r="F1248" s="19"/>
      <c r="G1248" s="56">
        <f>C1248*E1248</f>
        <v>0</v>
      </c>
      <c r="I1248" s="79"/>
      <c r="J1248" s="79"/>
    </row>
    <row r="1249" spans="2:10">
      <c r="B1249" s="20"/>
      <c r="C1249" s="385"/>
      <c r="D1249" s="384"/>
      <c r="E1249" s="203"/>
      <c r="F1249" s="19"/>
      <c r="G1249" s="19"/>
      <c r="I1249" s="79"/>
      <c r="J1249" s="79"/>
    </row>
    <row r="1250" spans="2:10" ht="72" hidden="1" customHeight="1">
      <c r="B1250" s="57" t="s">
        <v>490</v>
      </c>
      <c r="C1250" s="383"/>
      <c r="D1250" s="114"/>
      <c r="E1250" s="75"/>
      <c r="F1250" s="53"/>
      <c r="G1250" s="53"/>
      <c r="I1250" s="79"/>
      <c r="J1250" s="79"/>
    </row>
    <row r="1251" spans="2:10" hidden="1">
      <c r="B1251" s="52" t="s">
        <v>43</v>
      </c>
      <c r="C1251" s="383">
        <v>0</v>
      </c>
      <c r="D1251" s="114"/>
      <c r="E1251" s="202">
        <v>0</v>
      </c>
      <c r="F1251" s="53"/>
      <c r="G1251" s="56">
        <f>C1251*E1251</f>
        <v>0</v>
      </c>
      <c r="I1251" s="79"/>
      <c r="J1251" s="79"/>
    </row>
    <row r="1252" spans="2:10" hidden="1">
      <c r="B1252" s="52"/>
      <c r="C1252" s="383"/>
      <c r="D1252" s="114"/>
      <c r="E1252" s="75"/>
      <c r="F1252" s="53"/>
      <c r="G1252" s="53"/>
      <c r="I1252" s="79"/>
      <c r="J1252" s="79"/>
    </row>
    <row r="1253" spans="2:10" ht="51">
      <c r="B1253" s="54" t="s">
        <v>551</v>
      </c>
      <c r="C1253" s="383"/>
      <c r="D1253" s="114"/>
      <c r="E1253" s="75"/>
      <c r="F1253" s="53"/>
      <c r="G1253" s="53"/>
      <c r="I1253" s="79"/>
      <c r="J1253" s="79"/>
    </row>
    <row r="1254" spans="2:10">
      <c r="B1254" s="52" t="s">
        <v>43</v>
      </c>
      <c r="C1254" s="383">
        <f>C893</f>
        <v>67.38</v>
      </c>
      <c r="D1254" s="114"/>
      <c r="E1254" s="202">
        <v>0</v>
      </c>
      <c r="F1254" s="53"/>
      <c r="G1254" s="56">
        <f>C1254*E1254</f>
        <v>0</v>
      </c>
      <c r="I1254" s="79"/>
      <c r="J1254" s="79"/>
    </row>
    <row r="1255" spans="2:10">
      <c r="B1255" s="52"/>
      <c r="C1255" s="383"/>
      <c r="D1255" s="114"/>
      <c r="E1255" s="75"/>
      <c r="F1255" s="53"/>
      <c r="G1255" s="53"/>
      <c r="I1255" s="79"/>
      <c r="J1255" s="79"/>
    </row>
    <row r="1256" spans="2:10" ht="16.5">
      <c r="B1256" s="41" t="s">
        <v>174</v>
      </c>
      <c r="C1256" s="388"/>
      <c r="D1256" s="389"/>
      <c r="E1256" s="23" t="s">
        <v>22</v>
      </c>
      <c r="F1256" s="24"/>
      <c r="G1256" s="214">
        <f>SUM(G1218:G1255)</f>
        <v>0</v>
      </c>
      <c r="I1256" s="79"/>
      <c r="J1256" s="104"/>
    </row>
    <row r="1257" spans="2:10" ht="16.5">
      <c r="B1257" s="38"/>
      <c r="C1257" s="390"/>
      <c r="D1257" s="391"/>
      <c r="E1257" s="25"/>
      <c r="F1257" s="25"/>
      <c r="G1257" s="53"/>
      <c r="I1257" s="79"/>
      <c r="J1257" s="104"/>
    </row>
    <row r="1258" spans="2:10" ht="16.5">
      <c r="B1258" s="38"/>
      <c r="C1258" s="390"/>
      <c r="D1258" s="391"/>
      <c r="E1258" s="25"/>
      <c r="F1258" s="25"/>
      <c r="G1258" s="53"/>
      <c r="I1258" s="79"/>
      <c r="J1258" s="104"/>
    </row>
    <row r="1259" spans="2:10" ht="17.850000000000001" customHeight="1">
      <c r="B1259" s="42" t="s">
        <v>151</v>
      </c>
      <c r="C1259" s="390"/>
      <c r="D1259" s="391"/>
      <c r="E1259" s="25"/>
      <c r="F1259" s="25"/>
      <c r="G1259" s="53"/>
      <c r="I1259" s="79"/>
      <c r="J1259" s="104"/>
    </row>
    <row r="1260" spans="2:10" ht="17.850000000000001" customHeight="1">
      <c r="B1260" s="42"/>
      <c r="C1260" s="390"/>
      <c r="D1260" s="391"/>
      <c r="E1260" s="25"/>
      <c r="F1260" s="25"/>
      <c r="G1260" s="53"/>
      <c r="I1260" s="79"/>
      <c r="J1260" s="104"/>
    </row>
    <row r="1261" spans="2:10" ht="17.850000000000001" customHeight="1">
      <c r="B1261" s="84" t="s">
        <v>494</v>
      </c>
      <c r="C1261" s="390"/>
      <c r="D1261" s="391"/>
      <c r="E1261" s="25"/>
      <c r="F1261" s="25"/>
      <c r="G1261" s="53"/>
      <c r="I1261" s="79"/>
      <c r="J1261" s="104"/>
    </row>
    <row r="1262" spans="2:10" ht="17.850000000000001" customHeight="1">
      <c r="B1262" s="85" t="s">
        <v>497</v>
      </c>
      <c r="C1262" s="390"/>
      <c r="D1262" s="391"/>
      <c r="E1262" s="25"/>
      <c r="F1262" s="25"/>
      <c r="G1262" s="53"/>
      <c r="I1262" s="79"/>
      <c r="J1262" s="104"/>
    </row>
    <row r="1263" spans="2:10" ht="17.850000000000001" customHeight="1">
      <c r="B1263" s="48"/>
      <c r="C1263" s="383"/>
      <c r="D1263" s="114"/>
      <c r="E1263" s="75"/>
      <c r="F1263" s="53"/>
      <c r="G1263" s="53"/>
      <c r="I1263" s="79"/>
      <c r="J1263" s="104"/>
    </row>
    <row r="1264" spans="2:10" ht="17.850000000000001" customHeight="1">
      <c r="B1264" s="43"/>
      <c r="C1264" s="383"/>
      <c r="D1264" s="114"/>
      <c r="E1264" s="75"/>
      <c r="F1264" s="53"/>
      <c r="G1264" s="53"/>
      <c r="I1264" s="79"/>
      <c r="J1264" s="104"/>
    </row>
    <row r="1265" spans="1:10" ht="18">
      <c r="B1265" s="143" t="s">
        <v>35</v>
      </c>
      <c r="C1265" s="403"/>
      <c r="D1265" s="419"/>
      <c r="E1265" s="202"/>
      <c r="F1265" s="144"/>
      <c r="G1265" s="44">
        <f>G931</f>
        <v>0</v>
      </c>
      <c r="I1265" s="79"/>
      <c r="J1265" s="104"/>
    </row>
    <row r="1266" spans="1:10" ht="18">
      <c r="B1266" s="43"/>
      <c r="C1266" s="383"/>
      <c r="D1266" s="114"/>
      <c r="E1266" s="75"/>
      <c r="F1266" s="53"/>
      <c r="G1266" s="45"/>
      <c r="I1266" s="79"/>
      <c r="J1266" s="104"/>
    </row>
    <row r="1267" spans="1:10" ht="18">
      <c r="B1267" s="143" t="s">
        <v>36</v>
      </c>
      <c r="C1267" s="403"/>
      <c r="D1267" s="419"/>
      <c r="E1267" s="202"/>
      <c r="F1267" s="144"/>
      <c r="G1267" s="44">
        <f>G1002</f>
        <v>0</v>
      </c>
      <c r="I1267" s="79"/>
      <c r="J1267" s="104"/>
    </row>
    <row r="1268" spans="1:10" ht="18">
      <c r="B1268" s="43"/>
      <c r="C1268" s="383"/>
      <c r="D1268" s="114"/>
      <c r="E1268" s="75"/>
      <c r="F1268" s="53"/>
      <c r="G1268" s="45"/>
      <c r="I1268" s="79"/>
      <c r="J1268" s="104"/>
    </row>
    <row r="1269" spans="1:10" ht="18">
      <c r="B1269" s="143" t="s">
        <v>492</v>
      </c>
      <c r="C1269" s="403"/>
      <c r="D1269" s="419"/>
      <c r="E1269" s="202"/>
      <c r="F1269" s="144"/>
      <c r="G1269" s="44">
        <f>G1093</f>
        <v>0</v>
      </c>
      <c r="I1269" s="79"/>
      <c r="J1269" s="104"/>
    </row>
    <row r="1270" spans="1:10" ht="18">
      <c r="B1270" s="43"/>
      <c r="C1270" s="383"/>
      <c r="D1270" s="114"/>
      <c r="E1270" s="75"/>
      <c r="F1270" s="53"/>
      <c r="G1270" s="45"/>
      <c r="I1270" s="79"/>
      <c r="J1270" s="104"/>
    </row>
    <row r="1271" spans="1:10" ht="18">
      <c r="B1271" s="143" t="s">
        <v>493</v>
      </c>
      <c r="C1271" s="403"/>
      <c r="D1271" s="419"/>
      <c r="E1271" s="202"/>
      <c r="F1271" s="144"/>
      <c r="G1271" s="44">
        <f>G1207</f>
        <v>0</v>
      </c>
      <c r="I1271" s="79"/>
      <c r="J1271" s="104"/>
    </row>
    <row r="1272" spans="1:10" ht="18">
      <c r="B1272" s="43"/>
      <c r="C1272" s="383"/>
      <c r="D1272" s="114"/>
      <c r="E1272" s="75"/>
      <c r="F1272" s="53"/>
      <c r="G1272" s="45"/>
      <c r="I1272" s="79"/>
      <c r="J1272" s="104"/>
    </row>
    <row r="1273" spans="1:10" ht="18">
      <c r="B1273" s="143" t="s">
        <v>38</v>
      </c>
      <c r="C1273" s="403"/>
      <c r="D1273" s="419"/>
      <c r="E1273" s="202"/>
      <c r="F1273" s="144"/>
      <c r="G1273" s="44">
        <f>G1214</f>
        <v>0</v>
      </c>
      <c r="I1273" s="79"/>
      <c r="J1273" s="104"/>
    </row>
    <row r="1274" spans="1:10" ht="18">
      <c r="B1274" s="43"/>
      <c r="C1274" s="383"/>
      <c r="D1274" s="114"/>
      <c r="E1274" s="75"/>
      <c r="F1274" s="53"/>
      <c r="G1274" s="45"/>
      <c r="I1274" s="79"/>
      <c r="J1274" s="104"/>
    </row>
    <row r="1275" spans="1:10" ht="18.75" thickBot="1">
      <c r="B1275" s="145" t="s">
        <v>39</v>
      </c>
      <c r="C1275" s="420"/>
      <c r="D1275" s="421"/>
      <c r="E1275" s="227"/>
      <c r="F1275" s="146"/>
      <c r="G1275" s="147">
        <f>G1256</f>
        <v>0</v>
      </c>
      <c r="I1275" s="79"/>
      <c r="J1275" s="104"/>
    </row>
    <row r="1276" spans="1:10" ht="18">
      <c r="B1276" s="46" t="s">
        <v>229</v>
      </c>
      <c r="C1276" s="406"/>
      <c r="D1276" s="407"/>
      <c r="E1276" s="228"/>
      <c r="F1276" s="103"/>
      <c r="G1276" s="44">
        <f>SUM(G1265:G1275)</f>
        <v>0</v>
      </c>
      <c r="I1276" s="79"/>
      <c r="J1276" s="104"/>
    </row>
    <row r="1277" spans="1:10" ht="18">
      <c r="B1277" s="42" t="s">
        <v>244</v>
      </c>
      <c r="C1277" s="383"/>
      <c r="D1277" s="114"/>
      <c r="E1277" s="75"/>
      <c r="F1277" s="53"/>
      <c r="G1277" s="45">
        <f>0.25*G1276</f>
        <v>0</v>
      </c>
      <c r="I1277" s="79"/>
      <c r="J1277" s="104"/>
    </row>
    <row r="1278" spans="1:10" ht="18.75" thickBot="1">
      <c r="B1278" s="148" t="s">
        <v>42</v>
      </c>
      <c r="C1278" s="422"/>
      <c r="D1278" s="423"/>
      <c r="E1278" s="229"/>
      <c r="F1278" s="149"/>
      <c r="G1278" s="147">
        <f>SUM(G1276:G1277)</f>
        <v>0</v>
      </c>
      <c r="I1278" s="79"/>
      <c r="J1278" s="104"/>
    </row>
    <row r="1279" spans="1:10">
      <c r="B1279" s="48"/>
      <c r="C1279" s="383"/>
      <c r="D1279" s="114"/>
      <c r="E1279" s="75"/>
      <c r="F1279" s="53"/>
      <c r="G1279" s="53"/>
      <c r="I1279" s="79"/>
      <c r="J1279" s="104"/>
    </row>
    <row r="1280" spans="1:10">
      <c r="A1280" s="294"/>
      <c r="B1280" s="295"/>
      <c r="C1280" s="425"/>
      <c r="D1280" s="426"/>
      <c r="E1280" s="296"/>
      <c r="F1280" s="297"/>
      <c r="G1280" s="297"/>
    </row>
    <row r="1281" spans="1:8" ht="18">
      <c r="B1281" s="276" t="s">
        <v>554</v>
      </c>
    </row>
    <row r="1283" spans="1:8" s="184" customFormat="1" ht="15.75">
      <c r="A1283" s="285" t="s">
        <v>639</v>
      </c>
      <c r="B1283" s="287" t="s">
        <v>640</v>
      </c>
      <c r="C1283" s="427"/>
      <c r="D1283" s="428"/>
      <c r="E1283" s="288"/>
      <c r="F1283" s="288"/>
      <c r="G1283" s="288"/>
      <c r="H1283" s="288"/>
    </row>
    <row r="1284" spans="1:8" s="162" customFormat="1">
      <c r="A1284" s="238"/>
      <c r="B1284" s="159"/>
      <c r="C1284" s="429"/>
      <c r="D1284" s="430"/>
      <c r="E1284" s="160"/>
      <c r="F1284" s="160"/>
      <c r="G1284" s="160"/>
      <c r="H1284" s="160"/>
    </row>
    <row r="1285" spans="1:8" s="162" customFormat="1">
      <c r="A1285" s="238" t="s">
        <v>641</v>
      </c>
      <c r="B1285" s="159" t="s">
        <v>642</v>
      </c>
      <c r="C1285" s="429"/>
      <c r="D1285" s="430"/>
      <c r="E1285" s="160"/>
      <c r="F1285" s="160"/>
      <c r="G1285" s="160"/>
      <c r="H1285" s="160"/>
    </row>
    <row r="1286" spans="1:8" s="162" customFormat="1" ht="25.5">
      <c r="A1286" s="238"/>
      <c r="B1286" s="159" t="s">
        <v>555</v>
      </c>
      <c r="C1286" s="429"/>
      <c r="D1286" s="430"/>
      <c r="E1286" s="160"/>
      <c r="F1286" s="160"/>
      <c r="G1286" s="160"/>
      <c r="H1286" s="160"/>
    </row>
    <row r="1287" spans="1:8" s="162" customFormat="1" ht="63.75">
      <c r="A1287" s="238"/>
      <c r="B1287" s="159" t="s">
        <v>556</v>
      </c>
      <c r="C1287" s="429"/>
      <c r="D1287" s="430"/>
      <c r="E1287" s="160"/>
      <c r="F1287" s="160"/>
      <c r="G1287" s="160">
        <f>D1287*E1287</f>
        <v>0</v>
      </c>
      <c r="H1287" s="160">
        <f>D1287*F1287</f>
        <v>0</v>
      </c>
    </row>
    <row r="1288" spans="1:8" s="162" customFormat="1">
      <c r="A1288" s="238"/>
      <c r="B1288" s="159" t="s">
        <v>557</v>
      </c>
      <c r="C1288" s="429" t="s">
        <v>558</v>
      </c>
      <c r="D1288" s="430">
        <v>1</v>
      </c>
      <c r="E1288" s="173">
        <v>0</v>
      </c>
      <c r="F1288" s="160"/>
      <c r="G1288" s="173">
        <f>D1288*E1288</f>
        <v>0</v>
      </c>
      <c r="H1288" s="160"/>
    </row>
    <row r="1289" spans="1:8" s="162" customFormat="1">
      <c r="A1289" s="239"/>
      <c r="B1289" s="163"/>
      <c r="C1289" s="366"/>
      <c r="D1289" s="430"/>
      <c r="E1289" s="160"/>
      <c r="F1289" s="160"/>
      <c r="G1289" s="160"/>
      <c r="H1289" s="160"/>
    </row>
    <row r="1290" spans="1:8" s="162" customFormat="1">
      <c r="A1290" s="209" t="s">
        <v>643</v>
      </c>
      <c r="B1290" s="164" t="s">
        <v>646</v>
      </c>
      <c r="C1290" s="366"/>
      <c r="D1290" s="395"/>
      <c r="E1290" s="58"/>
      <c r="F1290" s="58"/>
      <c r="G1290" s="165"/>
      <c r="H1290" s="165"/>
    </row>
    <row r="1291" spans="1:8" s="162" customFormat="1" ht="51">
      <c r="A1291" s="209"/>
      <c r="B1291" s="164" t="s">
        <v>559</v>
      </c>
      <c r="C1291" s="366"/>
      <c r="D1291" s="395"/>
      <c r="E1291" s="58"/>
      <c r="F1291" s="58"/>
      <c r="G1291" s="165"/>
      <c r="H1291" s="165"/>
    </row>
    <row r="1292" spans="1:8" s="162" customFormat="1">
      <c r="A1292" s="209"/>
      <c r="B1292" s="164" t="s">
        <v>560</v>
      </c>
      <c r="C1292" s="366" t="s">
        <v>44</v>
      </c>
      <c r="D1292" s="395">
        <v>9</v>
      </c>
      <c r="E1292" s="61">
        <v>0</v>
      </c>
      <c r="F1292" s="58"/>
      <c r="G1292" s="171">
        <f>D1292*E1292</f>
        <v>0</v>
      </c>
      <c r="H1292" s="160"/>
    </row>
    <row r="1293" spans="1:8" s="162" customFormat="1">
      <c r="A1293" s="209"/>
      <c r="B1293" s="164"/>
      <c r="C1293" s="366"/>
      <c r="D1293" s="395"/>
      <c r="E1293" s="58"/>
      <c r="F1293" s="58"/>
      <c r="G1293" s="165"/>
      <c r="H1293" s="165"/>
    </row>
    <row r="1294" spans="1:8" s="162" customFormat="1">
      <c r="A1294" s="209" t="s">
        <v>644</v>
      </c>
      <c r="B1294" s="164" t="s">
        <v>646</v>
      </c>
      <c r="C1294" s="366"/>
      <c r="D1294" s="395"/>
      <c r="E1294" s="58"/>
      <c r="F1294" s="58"/>
      <c r="G1294" s="165"/>
      <c r="H1294" s="165"/>
    </row>
    <row r="1295" spans="1:8" s="162" customFormat="1" ht="51">
      <c r="A1295" s="209"/>
      <c r="B1295" s="164" t="s">
        <v>561</v>
      </c>
      <c r="C1295" s="366"/>
      <c r="D1295" s="395"/>
      <c r="E1295" s="58"/>
      <c r="F1295" s="58"/>
      <c r="G1295" s="165"/>
      <c r="H1295" s="165"/>
    </row>
    <row r="1296" spans="1:8" s="162" customFormat="1">
      <c r="A1296" s="209"/>
      <c r="B1296" s="164" t="s">
        <v>560</v>
      </c>
      <c r="C1296" s="366" t="s">
        <v>44</v>
      </c>
      <c r="D1296" s="395">
        <v>18</v>
      </c>
      <c r="E1296" s="61">
        <v>0</v>
      </c>
      <c r="F1296" s="58"/>
      <c r="G1296" s="171">
        <f>D1296*E1296</f>
        <v>0</v>
      </c>
      <c r="H1296" s="160"/>
    </row>
    <row r="1297" spans="1:8" s="162" customFormat="1">
      <c r="A1297" s="209"/>
      <c r="B1297" s="164"/>
      <c r="C1297" s="366"/>
      <c r="D1297" s="395"/>
      <c r="E1297" s="58"/>
      <c r="F1297" s="58"/>
      <c r="G1297" s="165"/>
      <c r="H1297" s="165"/>
    </row>
    <row r="1298" spans="1:8" s="162" customFormat="1">
      <c r="A1298" s="209" t="s">
        <v>645</v>
      </c>
      <c r="B1298" s="164" t="s">
        <v>649</v>
      </c>
      <c r="C1298" s="366"/>
      <c r="D1298" s="395"/>
      <c r="E1298" s="58"/>
      <c r="F1298" s="58"/>
      <c r="G1298" s="165"/>
      <c r="H1298" s="165"/>
    </row>
    <row r="1299" spans="1:8" s="162" customFormat="1" ht="25.5">
      <c r="A1299" s="209"/>
      <c r="B1299" s="164" t="s">
        <v>562</v>
      </c>
      <c r="C1299" s="366"/>
      <c r="D1299" s="395"/>
      <c r="E1299" s="58"/>
      <c r="F1299" s="58"/>
      <c r="G1299" s="165"/>
      <c r="H1299" s="165"/>
    </row>
    <row r="1300" spans="1:8" s="162" customFormat="1" ht="25.5">
      <c r="A1300" s="240"/>
      <c r="B1300" s="241" t="s">
        <v>563</v>
      </c>
      <c r="C1300" s="371" t="s">
        <v>564</v>
      </c>
      <c r="D1300" s="410">
        <v>730</v>
      </c>
      <c r="E1300" s="61">
        <v>0</v>
      </c>
      <c r="F1300" s="61"/>
      <c r="G1300" s="171">
        <f>D1300*E1300</f>
        <v>0</v>
      </c>
      <c r="H1300" s="160"/>
    </row>
    <row r="1301" spans="1:8" s="162" customFormat="1">
      <c r="A1301" s="239"/>
      <c r="B1301" s="163"/>
      <c r="C1301" s="366"/>
      <c r="D1301" s="430"/>
      <c r="E1301" s="160"/>
      <c r="F1301" s="160"/>
      <c r="G1301" s="160"/>
      <c r="H1301" s="165"/>
    </row>
    <row r="1302" spans="1:8" s="185" customFormat="1" ht="12.95" customHeight="1">
      <c r="A1302" s="285"/>
      <c r="B1302" s="287" t="s">
        <v>650</v>
      </c>
      <c r="C1302" s="427"/>
      <c r="D1302" s="428"/>
      <c r="E1302" s="288"/>
      <c r="F1302" s="288"/>
      <c r="G1302" s="288">
        <f>SUM(G1288:G1300)</f>
        <v>0</v>
      </c>
      <c r="H1302" s="266"/>
    </row>
    <row r="1303" spans="1:8" s="275" customFormat="1" ht="15">
      <c r="A1303" s="273"/>
      <c r="B1303" s="274"/>
      <c r="C1303" s="431"/>
      <c r="D1303" s="432"/>
      <c r="E1303" s="267"/>
      <c r="F1303" s="267"/>
      <c r="G1303" s="267"/>
    </row>
    <row r="1304" spans="1:8" s="184" customFormat="1" ht="15.75">
      <c r="A1304" s="285" t="s">
        <v>651</v>
      </c>
      <c r="B1304" s="287" t="s">
        <v>652</v>
      </c>
      <c r="C1304" s="427"/>
      <c r="D1304" s="428"/>
      <c r="E1304" s="288"/>
      <c r="F1304" s="288"/>
      <c r="G1304" s="288"/>
      <c r="H1304" s="288"/>
    </row>
    <row r="1305" spans="1:8" s="158" customFormat="1">
      <c r="A1305" s="238"/>
      <c r="B1305" s="159"/>
      <c r="C1305" s="429"/>
      <c r="D1305" s="430"/>
      <c r="E1305" s="160"/>
      <c r="F1305" s="160"/>
      <c r="G1305" s="160"/>
      <c r="H1305" s="156"/>
    </row>
    <row r="1306" spans="1:8" s="162" customFormat="1">
      <c r="A1306" s="238" t="s">
        <v>641</v>
      </c>
      <c r="B1306" s="163" t="s">
        <v>653</v>
      </c>
      <c r="C1306" s="429"/>
      <c r="D1306" s="430"/>
      <c r="E1306" s="160"/>
      <c r="F1306" s="160"/>
      <c r="G1306" s="160"/>
      <c r="H1306" s="160"/>
    </row>
    <row r="1307" spans="1:8" s="162" customFormat="1" ht="25.5">
      <c r="A1307" s="238"/>
      <c r="B1307" s="163" t="s">
        <v>565</v>
      </c>
      <c r="C1307" s="429"/>
      <c r="D1307" s="430"/>
      <c r="E1307" s="160"/>
      <c r="F1307" s="160"/>
      <c r="G1307" s="160"/>
      <c r="H1307" s="160"/>
    </row>
    <row r="1308" spans="1:8" s="169" customFormat="1">
      <c r="A1308" s="238"/>
      <c r="B1308" s="163" t="s">
        <v>566</v>
      </c>
      <c r="C1308" s="429"/>
      <c r="D1308" s="430"/>
      <c r="E1308" s="160"/>
      <c r="F1308" s="160"/>
      <c r="G1308" s="160"/>
      <c r="H1308" s="160"/>
    </row>
    <row r="1309" spans="1:8" s="169" customFormat="1" ht="17.45" customHeight="1">
      <c r="A1309" s="238"/>
      <c r="B1309" s="159" t="s">
        <v>567</v>
      </c>
      <c r="C1309" s="429" t="s">
        <v>568</v>
      </c>
      <c r="D1309" s="430">
        <v>100</v>
      </c>
      <c r="E1309" s="173">
        <v>0</v>
      </c>
      <c r="F1309" s="160"/>
      <c r="G1309" s="173">
        <f>D1309*E1309</f>
        <v>0</v>
      </c>
      <c r="H1309" s="160"/>
    </row>
    <row r="1310" spans="1:8" s="169" customFormat="1">
      <c r="A1310" s="238"/>
      <c r="B1310" s="159"/>
      <c r="C1310" s="429"/>
      <c r="D1310" s="430"/>
      <c r="E1310" s="160"/>
      <c r="F1310" s="160"/>
      <c r="G1310" s="160"/>
    </row>
    <row r="1311" spans="1:8" s="162" customFormat="1">
      <c r="A1311" s="239" t="s">
        <v>643</v>
      </c>
      <c r="B1311" s="163" t="s">
        <v>654</v>
      </c>
      <c r="C1311" s="429"/>
      <c r="D1311" s="430"/>
      <c r="E1311" s="160"/>
      <c r="F1311" s="160"/>
      <c r="G1311" s="160"/>
      <c r="H1311" s="160"/>
    </row>
    <row r="1312" spans="1:8" s="162" customFormat="1" ht="25.5">
      <c r="A1312" s="238"/>
      <c r="B1312" s="163" t="s">
        <v>565</v>
      </c>
      <c r="C1312" s="429"/>
      <c r="D1312" s="430"/>
      <c r="E1312" s="160"/>
      <c r="F1312" s="160"/>
      <c r="G1312" s="160"/>
      <c r="H1312" s="160"/>
    </row>
    <row r="1313" spans="1:8" s="162" customFormat="1">
      <c r="A1313" s="238"/>
      <c r="B1313" s="163" t="s">
        <v>566</v>
      </c>
      <c r="C1313" s="429"/>
      <c r="D1313" s="430"/>
      <c r="E1313" s="160"/>
      <c r="F1313" s="160"/>
      <c r="G1313" s="160"/>
      <c r="H1313" s="165"/>
    </row>
    <row r="1314" spans="1:8" s="162" customFormat="1" ht="25.5">
      <c r="A1314" s="238"/>
      <c r="B1314" s="159" t="s">
        <v>567</v>
      </c>
      <c r="C1314" s="429" t="s">
        <v>568</v>
      </c>
      <c r="D1314" s="430">
        <v>280</v>
      </c>
      <c r="E1314" s="173">
        <v>0</v>
      </c>
      <c r="F1314" s="160"/>
      <c r="G1314" s="173">
        <f>D1314*E1314</f>
        <v>0</v>
      </c>
      <c r="H1314" s="165"/>
    </row>
    <row r="1315" spans="1:8" s="162" customFormat="1">
      <c r="A1315" s="238"/>
      <c r="B1315" s="159"/>
      <c r="C1315" s="429"/>
      <c r="D1315" s="430"/>
      <c r="E1315" s="160"/>
      <c r="F1315" s="160"/>
      <c r="G1315" s="160"/>
      <c r="H1315" s="160"/>
    </row>
    <row r="1316" spans="1:8" s="162" customFormat="1">
      <c r="A1316" s="239" t="s">
        <v>644</v>
      </c>
      <c r="B1316" s="163" t="s">
        <v>655</v>
      </c>
      <c r="C1316" s="429"/>
      <c r="D1316" s="430"/>
      <c r="E1316" s="160"/>
      <c r="F1316" s="160"/>
      <c r="G1316" s="160"/>
      <c r="H1316" s="160"/>
    </row>
    <row r="1317" spans="1:8" s="162" customFormat="1" ht="25.5">
      <c r="A1317" s="238"/>
      <c r="B1317" s="163" t="s">
        <v>569</v>
      </c>
      <c r="C1317" s="429"/>
      <c r="D1317" s="430"/>
      <c r="E1317" s="160"/>
      <c r="F1317" s="160"/>
      <c r="G1317" s="160"/>
      <c r="H1317" s="160"/>
    </row>
    <row r="1318" spans="1:8" s="169" customFormat="1">
      <c r="A1318" s="238"/>
      <c r="B1318" s="163" t="s">
        <v>570</v>
      </c>
      <c r="C1318" s="366" t="s">
        <v>571</v>
      </c>
      <c r="D1318" s="430">
        <v>1360</v>
      </c>
      <c r="E1318" s="173">
        <v>0</v>
      </c>
      <c r="F1318" s="160"/>
      <c r="G1318" s="173">
        <f>D1318*E1318</f>
        <v>0</v>
      </c>
      <c r="H1318" s="160"/>
    </row>
    <row r="1319" spans="1:8" s="169" customFormat="1">
      <c r="A1319" s="238"/>
      <c r="B1319" s="163"/>
      <c r="C1319" s="366"/>
      <c r="D1319" s="430"/>
      <c r="E1319" s="160"/>
      <c r="F1319" s="160"/>
      <c r="G1319" s="160"/>
      <c r="H1319" s="160"/>
    </row>
    <row r="1320" spans="1:8" s="169" customFormat="1">
      <c r="A1320" s="209" t="s">
        <v>645</v>
      </c>
      <c r="B1320" s="164" t="s">
        <v>656</v>
      </c>
      <c r="C1320" s="366"/>
      <c r="D1320" s="395"/>
      <c r="E1320" s="58"/>
      <c r="F1320" s="58"/>
      <c r="G1320" s="165"/>
    </row>
    <row r="1321" spans="1:8" s="169" customFormat="1" ht="38.25">
      <c r="A1321" s="209"/>
      <c r="B1321" s="164" t="s">
        <v>572</v>
      </c>
      <c r="C1321" s="366"/>
      <c r="D1321" s="395"/>
      <c r="E1321" s="58"/>
      <c r="F1321" s="58"/>
      <c r="G1321" s="165"/>
      <c r="H1321" s="160"/>
    </row>
    <row r="1322" spans="1:8" s="162" customFormat="1">
      <c r="A1322" s="209"/>
      <c r="B1322" s="164" t="s">
        <v>573</v>
      </c>
      <c r="C1322" s="366" t="s">
        <v>568</v>
      </c>
      <c r="D1322" s="395">
        <v>960</v>
      </c>
      <c r="E1322" s="61">
        <v>0</v>
      </c>
      <c r="F1322" s="58"/>
      <c r="G1322" s="171">
        <f>D1322*E1322</f>
        <v>0</v>
      </c>
      <c r="H1322" s="160"/>
    </row>
    <row r="1323" spans="1:8" s="162" customFormat="1">
      <c r="A1323" s="238"/>
      <c r="B1323" s="159"/>
      <c r="C1323" s="429"/>
      <c r="D1323" s="430"/>
      <c r="E1323" s="160"/>
      <c r="F1323" s="160"/>
      <c r="G1323" s="160"/>
      <c r="H1323" s="165"/>
    </row>
    <row r="1324" spans="1:8" s="162" customFormat="1" ht="25.5">
      <c r="A1324" s="239" t="s">
        <v>647</v>
      </c>
      <c r="B1324" s="159" t="s">
        <v>657</v>
      </c>
      <c r="C1324" s="429"/>
      <c r="D1324" s="430"/>
      <c r="E1324" s="160"/>
      <c r="F1324" s="160"/>
      <c r="G1324" s="160"/>
      <c r="H1324" s="165"/>
    </row>
    <row r="1325" spans="1:8" s="162" customFormat="1" ht="25.5">
      <c r="A1325" s="238"/>
      <c r="B1325" s="159" t="s">
        <v>574</v>
      </c>
      <c r="C1325" s="429"/>
      <c r="D1325" s="430"/>
      <c r="E1325" s="160"/>
      <c r="F1325" s="160"/>
      <c r="G1325" s="160"/>
      <c r="H1325" s="160"/>
    </row>
    <row r="1326" spans="1:8" s="162" customFormat="1">
      <c r="A1326" s="238"/>
      <c r="B1326" s="163" t="s">
        <v>575</v>
      </c>
      <c r="C1326" s="429"/>
      <c r="D1326" s="430"/>
      <c r="E1326" s="160"/>
      <c r="F1326" s="160"/>
      <c r="G1326" s="160"/>
      <c r="H1326" s="165"/>
    </row>
    <row r="1327" spans="1:8" s="162" customFormat="1">
      <c r="A1327" s="238"/>
      <c r="B1327" s="170" t="s">
        <v>576</v>
      </c>
      <c r="C1327" s="429"/>
      <c r="D1327" s="430"/>
      <c r="E1327" s="160"/>
      <c r="F1327" s="160"/>
      <c r="G1327" s="160"/>
      <c r="H1327" s="160"/>
    </row>
    <row r="1328" spans="1:8" s="162" customFormat="1">
      <c r="A1328" s="238"/>
      <c r="B1328" s="170" t="s">
        <v>658</v>
      </c>
      <c r="C1328" s="429"/>
      <c r="D1328" s="430"/>
      <c r="E1328" s="160"/>
      <c r="F1328" s="160"/>
      <c r="G1328" s="160"/>
      <c r="H1328" s="160"/>
    </row>
    <row r="1329" spans="1:8" s="162" customFormat="1" ht="25.5">
      <c r="A1329" s="238"/>
      <c r="B1329" s="159" t="s">
        <v>577</v>
      </c>
      <c r="C1329" s="429" t="s">
        <v>568</v>
      </c>
      <c r="D1329" s="430">
        <v>230</v>
      </c>
      <c r="E1329" s="173">
        <v>0</v>
      </c>
      <c r="F1329" s="160"/>
      <c r="G1329" s="173">
        <f>D1329*E1329</f>
        <v>0</v>
      </c>
      <c r="H1329" s="160"/>
    </row>
    <row r="1330" spans="1:8" s="162" customFormat="1">
      <c r="A1330" s="238"/>
      <c r="B1330" s="159"/>
      <c r="C1330" s="429"/>
      <c r="D1330" s="430"/>
      <c r="E1330" s="160"/>
      <c r="F1330" s="160"/>
      <c r="G1330" s="160"/>
      <c r="H1330" s="160"/>
    </row>
    <row r="1331" spans="1:8" s="169" customFormat="1" ht="25.5">
      <c r="A1331" s="209" t="s">
        <v>648</v>
      </c>
      <c r="B1331" s="164" t="s">
        <v>659</v>
      </c>
      <c r="C1331" s="366"/>
      <c r="D1331" s="395"/>
      <c r="E1331" s="58"/>
      <c r="F1331" s="58"/>
      <c r="G1331" s="165"/>
      <c r="H1331" s="160"/>
    </row>
    <row r="1332" spans="1:8" s="169" customFormat="1" ht="25.5">
      <c r="A1332" s="209"/>
      <c r="B1332" s="164" t="s">
        <v>578</v>
      </c>
      <c r="C1332" s="366"/>
      <c r="D1332" s="395"/>
      <c r="E1332" s="58"/>
      <c r="F1332" s="58"/>
      <c r="G1332" s="165"/>
      <c r="H1332" s="160"/>
    </row>
    <row r="1333" spans="1:8" s="169" customFormat="1">
      <c r="A1333" s="240"/>
      <c r="B1333" s="241" t="s">
        <v>579</v>
      </c>
      <c r="C1333" s="371" t="s">
        <v>43</v>
      </c>
      <c r="D1333" s="410">
        <v>290</v>
      </c>
      <c r="E1333" s="61">
        <v>0</v>
      </c>
      <c r="F1333" s="61"/>
      <c r="G1333" s="171">
        <f>D1333*E1333</f>
        <v>0</v>
      </c>
    </row>
    <row r="1334" spans="1:8" s="169" customFormat="1">
      <c r="A1334" s="238"/>
      <c r="B1334" s="159"/>
      <c r="C1334" s="429"/>
      <c r="D1334" s="430"/>
      <c r="E1334" s="160"/>
      <c r="F1334" s="160"/>
      <c r="G1334" s="160"/>
      <c r="H1334" s="160"/>
    </row>
    <row r="1335" spans="1:8" s="289" customFormat="1" ht="15.75">
      <c r="A1335" s="285"/>
      <c r="B1335" s="286" t="s">
        <v>660</v>
      </c>
      <c r="C1335" s="433"/>
      <c r="D1335" s="434"/>
      <c r="E1335" s="265"/>
      <c r="F1335" s="265"/>
      <c r="G1335" s="265">
        <f>SUM(G1309:G1333)</f>
        <v>0</v>
      </c>
      <c r="H1335" s="266"/>
    </row>
    <row r="1336" spans="1:8" s="272" customFormat="1" ht="22.5" customHeight="1">
      <c r="A1336" s="273"/>
      <c r="B1336" s="274"/>
      <c r="C1336" s="431"/>
      <c r="D1336" s="432"/>
      <c r="E1336" s="267"/>
      <c r="F1336" s="267"/>
      <c r="G1336" s="267"/>
      <c r="H1336" s="267"/>
    </row>
    <row r="1337" spans="1:8" s="289" customFormat="1" ht="15.75">
      <c r="A1337" s="285" t="s">
        <v>661</v>
      </c>
      <c r="B1337" s="287" t="s">
        <v>662</v>
      </c>
      <c r="C1337" s="427"/>
      <c r="D1337" s="428"/>
      <c r="E1337" s="288"/>
      <c r="F1337" s="288"/>
      <c r="G1337" s="288"/>
      <c r="H1337" s="266"/>
    </row>
    <row r="1338" spans="1:8" s="169" customFormat="1">
      <c r="A1338" s="209"/>
      <c r="B1338" s="164"/>
      <c r="C1338" s="366"/>
      <c r="D1338" s="395"/>
      <c r="E1338" s="58"/>
      <c r="F1338" s="58"/>
      <c r="G1338" s="165"/>
    </row>
    <row r="1339" spans="1:8" s="169" customFormat="1">
      <c r="A1339" s="209" t="s">
        <v>641</v>
      </c>
      <c r="B1339" s="164" t="s">
        <v>663</v>
      </c>
      <c r="C1339" s="366"/>
      <c r="D1339" s="395"/>
      <c r="E1339" s="58"/>
      <c r="F1339" s="58"/>
      <c r="G1339" s="165"/>
      <c r="H1339" s="166"/>
    </row>
    <row r="1340" spans="1:8" s="158" customFormat="1" ht="63.75">
      <c r="A1340" s="209"/>
      <c r="B1340" s="164" t="s">
        <v>664</v>
      </c>
      <c r="C1340" s="366"/>
      <c r="D1340" s="395"/>
      <c r="E1340" s="58"/>
      <c r="F1340" s="58"/>
      <c r="G1340" s="165"/>
      <c r="H1340" s="160"/>
    </row>
    <row r="1341" spans="1:8" s="158" customFormat="1">
      <c r="A1341" s="209"/>
      <c r="B1341" s="164" t="s">
        <v>665</v>
      </c>
      <c r="C1341" s="366"/>
      <c r="D1341" s="395"/>
      <c r="E1341" s="58"/>
      <c r="F1341" s="58"/>
      <c r="G1341" s="165"/>
    </row>
    <row r="1342" spans="1:8" s="169" customFormat="1">
      <c r="A1342" s="209"/>
      <c r="B1342" s="164" t="s">
        <v>666</v>
      </c>
      <c r="C1342" s="366" t="s">
        <v>564</v>
      </c>
      <c r="D1342" s="395">
        <v>245</v>
      </c>
      <c r="E1342" s="61">
        <v>0</v>
      </c>
      <c r="F1342" s="58"/>
      <c r="G1342" s="171">
        <f>D1342*E1342</f>
        <v>0</v>
      </c>
      <c r="H1342" s="156"/>
    </row>
    <row r="1343" spans="1:8" s="169" customFormat="1">
      <c r="A1343" s="209"/>
      <c r="B1343" s="164"/>
      <c r="C1343" s="366"/>
      <c r="D1343" s="395"/>
      <c r="E1343" s="58"/>
      <c r="F1343" s="58"/>
      <c r="G1343" s="165"/>
      <c r="H1343" s="156"/>
    </row>
    <row r="1344" spans="1:8" s="162" customFormat="1" ht="25.5">
      <c r="A1344" s="244" t="s">
        <v>643</v>
      </c>
      <c r="B1344" s="174" t="s">
        <v>667</v>
      </c>
      <c r="C1344" s="435" t="s">
        <v>580</v>
      </c>
      <c r="D1344" s="436">
        <v>1960</v>
      </c>
      <c r="E1344" s="61">
        <v>0</v>
      </c>
      <c r="F1344" s="167"/>
      <c r="G1344" s="171">
        <f>D1344*E1344</f>
        <v>0</v>
      </c>
      <c r="H1344" s="156"/>
    </row>
    <row r="1345" spans="1:8" s="169" customFormat="1">
      <c r="A1345" s="239"/>
      <c r="B1345" s="163"/>
      <c r="C1345" s="429"/>
      <c r="D1345" s="430"/>
      <c r="E1345" s="160"/>
      <c r="F1345" s="160"/>
      <c r="G1345" s="160"/>
      <c r="H1345" s="165"/>
    </row>
    <row r="1346" spans="1:8" s="289" customFormat="1" ht="15.75">
      <c r="A1346" s="285"/>
      <c r="B1346" s="286" t="s">
        <v>668</v>
      </c>
      <c r="C1346" s="433"/>
      <c r="D1346" s="434"/>
      <c r="E1346" s="265"/>
      <c r="F1346" s="265"/>
      <c r="G1346" s="265">
        <f>SUM(G1338:G1344)</f>
        <v>0</v>
      </c>
      <c r="H1346" s="266"/>
    </row>
    <row r="1347" spans="1:8" s="289" customFormat="1" ht="15.75">
      <c r="A1347" s="285"/>
      <c r="B1347" s="282"/>
      <c r="C1347" s="437"/>
      <c r="D1347" s="438"/>
      <c r="E1347" s="283"/>
      <c r="F1347" s="283"/>
      <c r="G1347" s="283"/>
      <c r="H1347" s="266"/>
    </row>
    <row r="1348" spans="1:8" s="169" customFormat="1">
      <c r="A1348" s="238"/>
      <c r="B1348" s="159"/>
      <c r="C1348" s="429"/>
      <c r="D1348" s="430"/>
      <c r="E1348" s="160"/>
      <c r="F1348" s="160"/>
      <c r="G1348" s="160"/>
    </row>
    <row r="1349" spans="1:8" s="289" customFormat="1" ht="15.75">
      <c r="A1349" s="285" t="s">
        <v>669</v>
      </c>
      <c r="B1349" s="287" t="s">
        <v>670</v>
      </c>
      <c r="C1349" s="427"/>
      <c r="D1349" s="428"/>
      <c r="E1349" s="288"/>
      <c r="F1349" s="288"/>
      <c r="G1349" s="288"/>
      <c r="H1349" s="266"/>
    </row>
    <row r="1350" spans="1:8" s="169" customFormat="1" ht="5.25" customHeight="1">
      <c r="A1350" s="239"/>
      <c r="B1350" s="163"/>
      <c r="C1350" s="366"/>
      <c r="D1350" s="395"/>
      <c r="E1350" s="165"/>
      <c r="F1350" s="165"/>
      <c r="G1350" s="165"/>
      <c r="H1350" s="165"/>
    </row>
    <row r="1351" spans="1:8" s="169" customFormat="1" ht="29.25" customHeight="1">
      <c r="A1351" s="60" t="s">
        <v>641</v>
      </c>
      <c r="B1351" s="159" t="s">
        <v>671</v>
      </c>
      <c r="C1351" s="429"/>
      <c r="D1351" s="430"/>
      <c r="E1351" s="160"/>
      <c r="F1351" s="160"/>
      <c r="G1351" s="160"/>
      <c r="H1351" s="165"/>
    </row>
    <row r="1352" spans="1:8" s="169" customFormat="1" ht="51">
      <c r="A1352" s="238"/>
      <c r="B1352" s="163" t="s">
        <v>581</v>
      </c>
      <c r="C1352" s="429"/>
      <c r="D1352" s="430"/>
      <c r="E1352" s="160"/>
      <c r="F1352" s="160"/>
      <c r="G1352" s="160"/>
      <c r="H1352" s="165"/>
    </row>
    <row r="1353" spans="1:8" s="169" customFormat="1">
      <c r="A1353" s="186"/>
      <c r="B1353" s="172" t="s">
        <v>582</v>
      </c>
      <c r="C1353" s="352" t="s">
        <v>43</v>
      </c>
      <c r="D1353" s="439">
        <v>287</v>
      </c>
      <c r="E1353" s="173">
        <v>0</v>
      </c>
      <c r="F1353" s="161"/>
      <c r="G1353" s="173">
        <f>D1353*E1353</f>
        <v>0</v>
      </c>
    </row>
    <row r="1354" spans="1:8" s="169" customFormat="1" ht="9.1999999999999993" customHeight="1">
      <c r="A1354" s="238"/>
      <c r="B1354" s="159"/>
      <c r="C1354" s="429"/>
      <c r="D1354" s="430"/>
      <c r="E1354" s="160"/>
      <c r="F1354" s="160"/>
      <c r="G1354" s="160"/>
      <c r="H1354" s="165"/>
    </row>
    <row r="1355" spans="1:8" s="185" customFormat="1" ht="15.75">
      <c r="A1355" s="285"/>
      <c r="B1355" s="286" t="s">
        <v>672</v>
      </c>
      <c r="C1355" s="433"/>
      <c r="D1355" s="434"/>
      <c r="E1355" s="265"/>
      <c r="F1355" s="265"/>
      <c r="G1355" s="265">
        <f>SUM(G1353:G1353)</f>
        <v>0</v>
      </c>
      <c r="H1355" s="266"/>
    </row>
    <row r="1356" spans="1:8" s="268" customFormat="1" ht="15">
      <c r="A1356" s="269"/>
      <c r="B1356" s="270"/>
      <c r="C1356" s="440"/>
      <c r="D1356" s="441"/>
      <c r="E1356" s="271"/>
      <c r="F1356" s="271"/>
      <c r="G1356" s="271"/>
    </row>
    <row r="1357" spans="1:8" s="185" customFormat="1" ht="15.75">
      <c r="A1357" s="285" t="s">
        <v>673</v>
      </c>
      <c r="B1357" s="287" t="s">
        <v>674</v>
      </c>
      <c r="C1357" s="427"/>
      <c r="D1357" s="428"/>
      <c r="E1357" s="288"/>
      <c r="F1357" s="288"/>
      <c r="G1357" s="288"/>
      <c r="H1357" s="284"/>
    </row>
    <row r="1358" spans="1:8" s="59" customFormat="1">
      <c r="A1358" s="239"/>
      <c r="B1358" s="163"/>
      <c r="C1358" s="429"/>
      <c r="D1358" s="395"/>
      <c r="E1358" s="165"/>
      <c r="F1358" s="165"/>
      <c r="G1358" s="165"/>
      <c r="H1358" s="160"/>
    </row>
    <row r="1359" spans="1:8" s="59" customFormat="1" ht="25.5">
      <c r="A1359" s="209" t="s">
        <v>641</v>
      </c>
      <c r="B1359" s="164" t="s">
        <v>675</v>
      </c>
      <c r="C1359" s="366"/>
      <c r="D1359" s="395"/>
      <c r="E1359" s="58"/>
      <c r="F1359" s="58"/>
      <c r="G1359" s="165"/>
    </row>
    <row r="1360" spans="1:8" s="59" customFormat="1" ht="25.5">
      <c r="A1360" s="209"/>
      <c r="B1360" s="164" t="s">
        <v>583</v>
      </c>
      <c r="C1360" s="366" t="s">
        <v>564</v>
      </c>
      <c r="D1360" s="395">
        <v>956</v>
      </c>
      <c r="E1360" s="61">
        <v>0</v>
      </c>
      <c r="F1360" s="58"/>
      <c r="G1360" s="171">
        <f>D1360*E1360</f>
        <v>0</v>
      </c>
      <c r="H1360" s="160"/>
    </row>
    <row r="1361" spans="1:8" s="59" customFormat="1">
      <c r="A1361" s="239"/>
      <c r="B1361" s="163"/>
      <c r="C1361" s="429"/>
      <c r="D1361" s="395"/>
      <c r="E1361" s="165"/>
      <c r="F1361" s="165"/>
      <c r="G1361" s="165"/>
      <c r="H1361" s="156"/>
    </row>
    <row r="1362" spans="1:8" s="59" customFormat="1" ht="25.5">
      <c r="A1362" s="209" t="s">
        <v>643</v>
      </c>
      <c r="B1362" s="164" t="s">
        <v>676</v>
      </c>
      <c r="C1362" s="366"/>
      <c r="D1362" s="395"/>
      <c r="E1362" s="58"/>
      <c r="F1362" s="58"/>
      <c r="G1362" s="165"/>
      <c r="H1362" s="156"/>
    </row>
    <row r="1363" spans="1:8" s="162" customFormat="1" ht="25.5">
      <c r="A1363" s="244"/>
      <c r="B1363" s="174" t="s">
        <v>584</v>
      </c>
      <c r="C1363" s="435" t="s">
        <v>564</v>
      </c>
      <c r="D1363" s="436">
        <v>956</v>
      </c>
      <c r="E1363" s="61">
        <v>0</v>
      </c>
      <c r="F1363" s="167"/>
      <c r="G1363" s="171">
        <f>D1363*E1363</f>
        <v>0</v>
      </c>
      <c r="H1363" s="165"/>
    </row>
    <row r="1364" spans="1:8" s="162" customFormat="1">
      <c r="A1364" s="209"/>
      <c r="B1364" s="164"/>
      <c r="C1364" s="366"/>
      <c r="D1364" s="395"/>
      <c r="E1364" s="58"/>
      <c r="F1364" s="58"/>
      <c r="G1364" s="165"/>
      <c r="H1364" s="160"/>
    </row>
    <row r="1365" spans="1:8" s="185" customFormat="1" ht="15.75">
      <c r="A1365" s="285"/>
      <c r="B1365" s="286" t="s">
        <v>677</v>
      </c>
      <c r="C1365" s="433"/>
      <c r="D1365" s="434"/>
      <c r="E1365" s="265"/>
      <c r="F1365" s="265"/>
      <c r="G1365" s="265">
        <f>SUM(G1358:G1364)</f>
        <v>0</v>
      </c>
      <c r="H1365" s="266"/>
    </row>
    <row r="1366" spans="1:8" s="268" customFormat="1" ht="15">
      <c r="A1366" s="269"/>
      <c r="B1366" s="270"/>
      <c r="C1366" s="440"/>
      <c r="D1366" s="441"/>
      <c r="E1366" s="271"/>
      <c r="F1366" s="271"/>
      <c r="G1366" s="271"/>
      <c r="H1366" s="267"/>
    </row>
    <row r="1367" spans="1:8" s="185" customFormat="1" ht="15.75">
      <c r="A1367" s="281" t="s">
        <v>678</v>
      </c>
      <c r="B1367" s="282" t="s">
        <v>589</v>
      </c>
      <c r="C1367" s="437"/>
      <c r="D1367" s="442"/>
      <c r="E1367" s="283"/>
      <c r="F1367" s="283"/>
      <c r="G1367" s="284"/>
      <c r="H1367" s="266"/>
    </row>
    <row r="1368" spans="1:8" s="162" customFormat="1">
      <c r="A1368" s="242"/>
      <c r="B1368" s="243"/>
      <c r="C1368" s="443"/>
      <c r="D1368" s="444"/>
      <c r="E1368" s="157"/>
      <c r="F1368" s="157"/>
      <c r="G1368" s="161"/>
      <c r="H1368" s="160"/>
    </row>
    <row r="1369" spans="1:8" s="158" customFormat="1">
      <c r="A1369" s="244"/>
      <c r="B1369" s="174"/>
      <c r="C1369" s="435"/>
      <c r="D1369" s="436"/>
      <c r="E1369" s="167"/>
      <c r="F1369" s="167"/>
      <c r="G1369" s="166"/>
      <c r="H1369" s="161"/>
    </row>
    <row r="1370" spans="1:8" s="158" customFormat="1">
      <c r="A1370" s="244" t="s">
        <v>641</v>
      </c>
      <c r="B1370" s="174" t="s">
        <v>679</v>
      </c>
      <c r="C1370" s="435"/>
      <c r="D1370" s="436"/>
      <c r="E1370" s="167"/>
      <c r="F1370" s="167"/>
      <c r="G1370" s="166"/>
      <c r="H1370" s="160"/>
    </row>
    <row r="1371" spans="1:8" s="59" customFormat="1" ht="25.5">
      <c r="A1371" s="244"/>
      <c r="B1371" s="174" t="s">
        <v>680</v>
      </c>
      <c r="C1371" s="435"/>
      <c r="D1371" s="436"/>
      <c r="E1371" s="167"/>
      <c r="F1371" s="167"/>
      <c r="G1371" s="157"/>
      <c r="H1371" s="160"/>
    </row>
    <row r="1372" spans="1:8" s="59" customFormat="1">
      <c r="A1372" s="244"/>
      <c r="B1372" s="174" t="s">
        <v>681</v>
      </c>
      <c r="C1372" s="435" t="s">
        <v>43</v>
      </c>
      <c r="D1372" s="436">
        <v>110</v>
      </c>
      <c r="E1372" s="61">
        <v>0</v>
      </c>
      <c r="F1372" s="167"/>
      <c r="G1372" s="171">
        <f t="shared" ref="G1372:G1373" si="17">D1372*E1372</f>
        <v>0</v>
      </c>
    </row>
    <row r="1373" spans="1:8" s="59" customFormat="1">
      <c r="A1373" s="244"/>
      <c r="B1373" s="174" t="s">
        <v>682</v>
      </c>
      <c r="C1373" s="435" t="s">
        <v>43</v>
      </c>
      <c r="D1373" s="436">
        <v>80</v>
      </c>
      <c r="E1373" s="61">
        <v>0</v>
      </c>
      <c r="F1373" s="167"/>
      <c r="G1373" s="171">
        <f t="shared" si="17"/>
        <v>0</v>
      </c>
      <c r="H1373" s="161"/>
    </row>
    <row r="1374" spans="1:8" s="162" customFormat="1">
      <c r="A1374" s="237"/>
      <c r="B1374" s="168"/>
      <c r="C1374" s="445"/>
      <c r="D1374" s="446"/>
      <c r="E1374" s="156"/>
      <c r="F1374" s="156"/>
      <c r="G1374" s="156"/>
      <c r="H1374" s="165"/>
    </row>
    <row r="1375" spans="1:8" s="185" customFormat="1" ht="15.75">
      <c r="A1375" s="262"/>
      <c r="B1375" s="263" t="s">
        <v>683</v>
      </c>
      <c r="C1375" s="433"/>
      <c r="D1375" s="447"/>
      <c r="E1375" s="264"/>
      <c r="F1375" s="264"/>
      <c r="G1375" s="265">
        <f>SUM(G1369:G1373)</f>
        <v>0</v>
      </c>
      <c r="H1375" s="266"/>
    </row>
    <row r="1376" spans="1:8" s="162" customFormat="1">
      <c r="A1376" s="245"/>
      <c r="B1376" s="246"/>
      <c r="C1376" s="443"/>
      <c r="D1376" s="448"/>
      <c r="E1376" s="218"/>
      <c r="F1376" s="218"/>
      <c r="G1376" s="157"/>
      <c r="H1376" s="160"/>
    </row>
    <row r="1377" spans="1:8" s="162" customFormat="1">
      <c r="A1377" s="245"/>
      <c r="B1377" s="246"/>
      <c r="C1377" s="443"/>
      <c r="D1377" s="448"/>
      <c r="E1377" s="218"/>
      <c r="F1377" s="218"/>
      <c r="G1377" s="157"/>
      <c r="H1377" s="160"/>
    </row>
    <row r="1378" spans="1:8" s="162" customFormat="1">
      <c r="A1378" s="245"/>
      <c r="B1378" s="246"/>
      <c r="C1378" s="443"/>
      <c r="D1378" s="448"/>
      <c r="E1378" s="218"/>
      <c r="F1378" s="218"/>
      <c r="G1378" s="157"/>
      <c r="H1378" s="160"/>
    </row>
    <row r="1379" spans="1:8" s="162" customFormat="1" ht="18">
      <c r="A1379" s="245"/>
      <c r="B1379" s="259" t="s">
        <v>586</v>
      </c>
      <c r="C1379" s="443"/>
      <c r="D1379" s="448"/>
      <c r="E1379" s="218"/>
      <c r="F1379" s="218"/>
      <c r="G1379" s="157"/>
      <c r="H1379" s="165"/>
    </row>
    <row r="1380" spans="1:8" s="162" customFormat="1" ht="18">
      <c r="A1380" s="245"/>
      <c r="B1380" s="260" t="s">
        <v>554</v>
      </c>
      <c r="C1380" s="443"/>
      <c r="D1380" s="448"/>
      <c r="E1380" s="218"/>
      <c r="F1380" s="218"/>
      <c r="G1380" s="157"/>
      <c r="H1380" s="165"/>
    </row>
    <row r="1381" spans="1:8" s="162" customFormat="1">
      <c r="A1381" s="245"/>
      <c r="C1381" s="443"/>
      <c r="D1381" s="448"/>
      <c r="E1381" s="218"/>
      <c r="F1381" s="218"/>
      <c r="G1381" s="157"/>
      <c r="H1381" s="165"/>
    </row>
    <row r="1382" spans="1:8" s="162" customFormat="1">
      <c r="A1382" s="238"/>
      <c r="B1382" s="159"/>
      <c r="C1382" s="429"/>
      <c r="D1382" s="430"/>
      <c r="E1382" s="160"/>
      <c r="F1382" s="160"/>
      <c r="G1382" s="160"/>
      <c r="H1382" s="160"/>
    </row>
    <row r="1383" spans="1:8" s="162" customFormat="1" ht="18">
      <c r="A1383" s="176" t="s">
        <v>639</v>
      </c>
      <c r="B1383" s="176" t="s">
        <v>640</v>
      </c>
      <c r="C1383" s="449"/>
      <c r="D1383" s="450"/>
      <c r="E1383" s="173"/>
      <c r="F1383" s="173"/>
      <c r="G1383" s="250">
        <f>G1302</f>
        <v>0</v>
      </c>
      <c r="H1383" s="166"/>
    </row>
    <row r="1384" spans="1:8" s="162" customFormat="1" ht="18">
      <c r="A1384" s="176" t="s">
        <v>651</v>
      </c>
      <c r="B1384" s="176" t="s">
        <v>652</v>
      </c>
      <c r="C1384" s="449"/>
      <c r="D1384" s="450"/>
      <c r="E1384" s="173"/>
      <c r="F1384" s="173"/>
      <c r="G1384" s="251">
        <f>G1335</f>
        <v>0</v>
      </c>
      <c r="H1384" s="165"/>
    </row>
    <row r="1385" spans="1:8" s="162" customFormat="1" ht="18">
      <c r="A1385" s="176" t="s">
        <v>661</v>
      </c>
      <c r="B1385" s="176" t="s">
        <v>662</v>
      </c>
      <c r="C1385" s="449"/>
      <c r="D1385" s="450"/>
      <c r="E1385" s="173"/>
      <c r="F1385" s="173"/>
      <c r="G1385" s="251">
        <f>G1346</f>
        <v>0</v>
      </c>
      <c r="H1385" s="160"/>
    </row>
    <row r="1386" spans="1:8" s="162" customFormat="1" ht="18">
      <c r="A1386" s="176" t="s">
        <v>669</v>
      </c>
      <c r="B1386" s="176" t="s">
        <v>670</v>
      </c>
      <c r="C1386" s="449"/>
      <c r="D1386" s="450"/>
      <c r="E1386" s="173"/>
      <c r="F1386" s="173"/>
      <c r="G1386" s="251">
        <f>G1355</f>
        <v>0</v>
      </c>
      <c r="H1386" s="156"/>
    </row>
    <row r="1387" spans="1:8" s="162" customFormat="1" ht="18">
      <c r="A1387" s="176" t="s">
        <v>673</v>
      </c>
      <c r="B1387" s="176" t="s">
        <v>674</v>
      </c>
      <c r="C1387" s="449"/>
      <c r="D1387" s="450"/>
      <c r="E1387" s="173"/>
      <c r="F1387" s="173"/>
      <c r="G1387" s="251">
        <f>G1365</f>
        <v>0</v>
      </c>
      <c r="H1387" s="156"/>
    </row>
    <row r="1388" spans="1:8" s="162" customFormat="1" ht="18.75" thickBot="1">
      <c r="A1388" s="256" t="s">
        <v>678</v>
      </c>
      <c r="B1388" s="256" t="s">
        <v>589</v>
      </c>
      <c r="C1388" s="451"/>
      <c r="D1388" s="452"/>
      <c r="E1388" s="257"/>
      <c r="F1388" s="257"/>
      <c r="G1388" s="258">
        <f>G1375</f>
        <v>0</v>
      </c>
      <c r="H1388" s="156"/>
    </row>
    <row r="1389" spans="1:8" s="162" customFormat="1" ht="18">
      <c r="A1389" s="247"/>
      <c r="B1389" s="248" t="s">
        <v>684</v>
      </c>
      <c r="C1389" s="453"/>
      <c r="D1389" s="454"/>
      <c r="E1389" s="230"/>
      <c r="F1389" s="255"/>
      <c r="G1389" s="261">
        <f>SUM(G1383:G1388)</f>
        <v>0</v>
      </c>
      <c r="H1389" s="165"/>
    </row>
    <row r="1390" spans="1:8" s="162" customFormat="1" ht="18">
      <c r="A1390" s="247"/>
      <c r="B1390" s="248" t="s">
        <v>244</v>
      </c>
      <c r="C1390" s="449"/>
      <c r="D1390" s="450"/>
      <c r="E1390" s="173"/>
      <c r="F1390" s="173"/>
      <c r="G1390" s="249">
        <f>0.25*G1389</f>
        <v>0</v>
      </c>
      <c r="H1390" s="160"/>
    </row>
    <row r="1391" spans="1:8" s="162" customFormat="1" ht="18">
      <c r="A1391" s="252"/>
      <c r="B1391" s="253" t="s">
        <v>585</v>
      </c>
      <c r="C1391" s="455"/>
      <c r="D1391" s="456"/>
      <c r="E1391" s="175"/>
      <c r="F1391" s="254"/>
      <c r="G1391" s="249">
        <f>SUM(G1389:G1390)</f>
        <v>0</v>
      </c>
      <c r="H1391" s="156"/>
    </row>
    <row r="1392" spans="1:8" s="162" customFormat="1">
      <c r="B1392" s="168"/>
      <c r="C1392" s="446"/>
      <c r="D1392" s="446"/>
      <c r="E1392" s="157"/>
      <c r="F1392" s="156"/>
      <c r="G1392" s="218"/>
      <c r="H1392" s="156"/>
    </row>
    <row r="1393" spans="1:12" s="162" customFormat="1">
      <c r="C1393" s="430"/>
      <c r="D1393" s="430"/>
      <c r="E1393" s="161"/>
      <c r="F1393" s="160"/>
      <c r="G1393" s="219"/>
      <c r="H1393" s="160"/>
    </row>
    <row r="1395" spans="1:12" s="298" customFormat="1" ht="90">
      <c r="A1395" s="335"/>
      <c r="B1395" s="340" t="s">
        <v>685</v>
      </c>
      <c r="C1395" s="457"/>
      <c r="D1395" s="458"/>
      <c r="E1395" s="337"/>
      <c r="F1395" s="338"/>
      <c r="G1395" s="338"/>
    </row>
    <row r="1396" spans="1:12" s="298" customFormat="1">
      <c r="A1396" s="335"/>
      <c r="B1396" s="336"/>
      <c r="C1396" s="459"/>
      <c r="D1396" s="460"/>
      <c r="E1396" s="337"/>
      <c r="F1396" s="338"/>
      <c r="G1396" s="338"/>
    </row>
    <row r="1397" spans="1:12" s="299" customFormat="1" ht="12.95" customHeight="1">
      <c r="A1397" s="158"/>
      <c r="B1397" s="189" t="s">
        <v>591</v>
      </c>
      <c r="C1397" s="430"/>
      <c r="D1397" s="461"/>
      <c r="E1397" s="160"/>
      <c r="F1397" s="162"/>
      <c r="G1397" s="220"/>
      <c r="H1397" s="300"/>
      <c r="I1397" s="300"/>
      <c r="L1397" s="301"/>
    </row>
    <row r="1398" spans="1:12" s="299" customFormat="1" ht="12.95" customHeight="1">
      <c r="A1398" s="158"/>
      <c r="B1398" s="341"/>
      <c r="C1398" s="430"/>
      <c r="D1398" s="461"/>
      <c r="E1398" s="160"/>
      <c r="F1398" s="162"/>
      <c r="G1398" s="220"/>
      <c r="H1398" s="300"/>
      <c r="I1398" s="300"/>
      <c r="L1398" s="301"/>
    </row>
    <row r="1399" spans="1:12" s="299" customFormat="1" ht="63.75">
      <c r="A1399" s="158"/>
      <c r="B1399" s="342" t="s">
        <v>592</v>
      </c>
      <c r="C1399" s="462"/>
      <c r="D1399" s="463"/>
      <c r="E1399" s="343"/>
      <c r="F1399" s="342"/>
      <c r="G1399" s="344"/>
      <c r="H1399" s="300"/>
      <c r="I1399" s="300"/>
      <c r="L1399" s="301"/>
    </row>
    <row r="1400" spans="1:12" s="300" customFormat="1" ht="38.25">
      <c r="A1400" s="162"/>
      <c r="B1400" s="342" t="s">
        <v>593</v>
      </c>
      <c r="C1400" s="462"/>
      <c r="D1400" s="463"/>
      <c r="E1400" s="343"/>
      <c r="F1400" s="342"/>
      <c r="G1400" s="344"/>
      <c r="L1400" s="301"/>
    </row>
    <row r="1401" spans="1:12" s="300" customFormat="1" ht="51">
      <c r="A1401" s="162"/>
      <c r="B1401" s="342" t="s">
        <v>594</v>
      </c>
      <c r="C1401" s="462"/>
      <c r="D1401" s="463"/>
      <c r="E1401" s="343"/>
      <c r="F1401" s="342"/>
      <c r="G1401" s="344"/>
      <c r="L1401" s="301"/>
    </row>
    <row r="1402" spans="1:12" s="300" customFormat="1" ht="51">
      <c r="A1402" s="162"/>
      <c r="B1402" s="342" t="s">
        <v>595</v>
      </c>
      <c r="C1402" s="462"/>
      <c r="D1402" s="463"/>
      <c r="E1402" s="343"/>
      <c r="F1402" s="342"/>
      <c r="G1402" s="344"/>
      <c r="L1402" s="301"/>
    </row>
    <row r="1403" spans="1:12" s="300" customFormat="1" ht="39.950000000000003" customHeight="1">
      <c r="A1403" s="162"/>
      <c r="B1403" s="342" t="s">
        <v>596</v>
      </c>
      <c r="C1403" s="462"/>
      <c r="D1403" s="463"/>
      <c r="E1403" s="343"/>
      <c r="F1403" s="342"/>
      <c r="G1403" s="344"/>
      <c r="L1403" s="301"/>
    </row>
    <row r="1404" spans="1:12" s="300" customFormat="1" ht="38.25">
      <c r="A1404" s="162"/>
      <c r="B1404" s="342" t="s">
        <v>597</v>
      </c>
      <c r="C1404" s="462"/>
      <c r="D1404" s="463"/>
      <c r="E1404" s="343"/>
      <c r="F1404" s="342"/>
      <c r="G1404" s="344"/>
      <c r="L1404" s="301"/>
    </row>
    <row r="1405" spans="1:12" s="300" customFormat="1" ht="38.25">
      <c r="A1405" s="162"/>
      <c r="B1405" s="342" t="s">
        <v>598</v>
      </c>
      <c r="C1405" s="462"/>
      <c r="D1405" s="463"/>
      <c r="E1405" s="343"/>
      <c r="F1405" s="342"/>
      <c r="G1405" s="344"/>
      <c r="L1405" s="301"/>
    </row>
    <row r="1406" spans="1:12" s="300" customFormat="1" ht="114.75">
      <c r="A1406" s="162"/>
      <c r="B1406" s="342" t="s">
        <v>599</v>
      </c>
      <c r="C1406" s="462"/>
      <c r="D1406" s="463"/>
      <c r="E1406" s="343"/>
      <c r="F1406" s="342"/>
      <c r="G1406" s="344"/>
      <c r="L1406" s="301"/>
    </row>
    <row r="1407" spans="1:12" s="300" customFormat="1" ht="76.5">
      <c r="A1407" s="162"/>
      <c r="B1407" s="342" t="s">
        <v>600</v>
      </c>
      <c r="C1407" s="462"/>
      <c r="D1407" s="463"/>
      <c r="E1407" s="343"/>
      <c r="F1407" s="342"/>
      <c r="G1407" s="344"/>
      <c r="L1407" s="301"/>
    </row>
    <row r="1408" spans="1:12" s="300" customFormat="1">
      <c r="A1408" s="162"/>
      <c r="B1408" s="62"/>
      <c r="C1408" s="464"/>
      <c r="D1408" s="465"/>
      <c r="E1408" s="345"/>
      <c r="F1408" s="62"/>
      <c r="G1408" s="344"/>
      <c r="L1408" s="301"/>
    </row>
    <row r="1409" spans="1:12" s="302" customFormat="1" ht="14.1" customHeight="1">
      <c r="A1409" s="346" t="s">
        <v>686</v>
      </c>
      <c r="B1409" s="500" t="s">
        <v>687</v>
      </c>
      <c r="C1409" s="500"/>
      <c r="D1409" s="500"/>
      <c r="E1409" s="500"/>
      <c r="F1409" s="347"/>
      <c r="G1409" s="185"/>
      <c r="L1409" s="303"/>
    </row>
    <row r="1410" spans="1:12" s="300" customFormat="1">
      <c r="A1410" s="315"/>
      <c r="B1410" s="62"/>
      <c r="C1410" s="464"/>
      <c r="D1410" s="465"/>
      <c r="E1410" s="62"/>
      <c r="F1410" s="62"/>
      <c r="G1410" s="162"/>
      <c r="L1410" s="301"/>
    </row>
    <row r="1411" spans="1:12" s="299" customFormat="1" ht="114.75">
      <c r="A1411" s="315" t="s">
        <v>641</v>
      </c>
      <c r="B1411" s="348" t="s">
        <v>688</v>
      </c>
      <c r="C1411" s="395" t="s">
        <v>601</v>
      </c>
      <c r="D1411" s="365">
        <v>6</v>
      </c>
      <c r="E1411" s="349">
        <v>0</v>
      </c>
      <c r="F1411" s="349"/>
      <c r="G1411" s="349">
        <f>IF(E1411="","",D1411*E1411)</f>
        <v>0</v>
      </c>
      <c r="I1411" s="300"/>
      <c r="L1411" s="301"/>
    </row>
    <row r="1412" spans="1:12" s="299" customFormat="1">
      <c r="A1412" s="315"/>
      <c r="B1412" s="59"/>
      <c r="C1412" s="395"/>
      <c r="D1412" s="461"/>
      <c r="E1412" s="350"/>
      <c r="F1412" s="350"/>
      <c r="G1412" s="350"/>
      <c r="H1412" s="305"/>
      <c r="I1412" s="300"/>
      <c r="L1412" s="301"/>
    </row>
    <row r="1413" spans="1:12" s="299" customFormat="1" ht="12.95" customHeight="1">
      <c r="A1413" s="315" t="s">
        <v>643</v>
      </c>
      <c r="B1413" s="348" t="s">
        <v>689</v>
      </c>
      <c r="C1413" s="395" t="s">
        <v>602</v>
      </c>
      <c r="D1413" s="365">
        <v>1</v>
      </c>
      <c r="E1413" s="349">
        <v>0</v>
      </c>
      <c r="F1413" s="349"/>
      <c r="G1413" s="349">
        <f>IF(E1413="","",D1413*E1413)</f>
        <v>0</v>
      </c>
      <c r="H1413" s="305"/>
      <c r="I1413" s="300"/>
      <c r="L1413" s="301"/>
    </row>
    <row r="1414" spans="1:12" s="299" customFormat="1">
      <c r="A1414" s="315"/>
      <c r="B1414" s="59"/>
      <c r="C1414" s="395"/>
      <c r="D1414" s="461"/>
      <c r="E1414" s="350"/>
      <c r="F1414" s="350"/>
      <c r="G1414" s="350"/>
      <c r="I1414" s="300"/>
      <c r="L1414" s="306"/>
    </row>
    <row r="1415" spans="1:12" s="299" customFormat="1" ht="28.5" customHeight="1">
      <c r="A1415" s="315" t="s">
        <v>644</v>
      </c>
      <c r="B1415" s="342" t="s">
        <v>690</v>
      </c>
      <c r="C1415" s="464"/>
      <c r="D1415" s="465"/>
      <c r="E1415" s="350"/>
      <c r="F1415" s="350"/>
      <c r="G1415" s="350"/>
      <c r="H1415" s="305"/>
      <c r="I1415" s="300"/>
      <c r="L1415" s="306"/>
    </row>
    <row r="1416" spans="1:12" s="299" customFormat="1" ht="12.95" customHeight="1">
      <c r="A1416" s="315"/>
      <c r="B1416" s="62" t="s">
        <v>691</v>
      </c>
      <c r="C1416" s="430" t="s">
        <v>587</v>
      </c>
      <c r="D1416" s="461">
        <v>145</v>
      </c>
      <c r="E1416" s="349">
        <v>0</v>
      </c>
      <c r="F1416" s="349"/>
      <c r="G1416" s="349">
        <f>IF(E1416="","",D1416*E1416)</f>
        <v>0</v>
      </c>
      <c r="H1416" s="305"/>
      <c r="I1416" s="300"/>
      <c r="L1416" s="301"/>
    </row>
    <row r="1417" spans="1:12" s="300" customFormat="1" ht="38.25">
      <c r="A1417" s="315"/>
      <c r="B1417" s="62" t="s">
        <v>692</v>
      </c>
      <c r="C1417" s="430" t="s">
        <v>587</v>
      </c>
      <c r="D1417" s="461">
        <v>145</v>
      </c>
      <c r="E1417" s="349">
        <v>0</v>
      </c>
      <c r="F1417" s="349"/>
      <c r="G1417" s="349">
        <f>IF(E1417="","",D1417*E1417)</f>
        <v>0</v>
      </c>
      <c r="H1417" s="305"/>
      <c r="L1417" s="301"/>
    </row>
    <row r="1418" spans="1:12" s="299" customFormat="1" ht="25.5">
      <c r="A1418" s="315"/>
      <c r="B1418" s="62" t="s">
        <v>693</v>
      </c>
      <c r="C1418" s="395" t="s">
        <v>602</v>
      </c>
      <c r="D1418" s="461">
        <v>1</v>
      </c>
      <c r="E1418" s="349">
        <v>0</v>
      </c>
      <c r="F1418" s="349"/>
      <c r="G1418" s="349">
        <f>IF(E1418="","",D1418*E1418)</f>
        <v>0</v>
      </c>
      <c r="I1418" s="300"/>
      <c r="L1418" s="301"/>
    </row>
    <row r="1419" spans="1:12" s="299" customFormat="1">
      <c r="A1419" s="315"/>
      <c r="B1419" s="62"/>
      <c r="C1419" s="464"/>
      <c r="D1419" s="465"/>
      <c r="E1419" s="350"/>
      <c r="F1419" s="350"/>
      <c r="G1419" s="350"/>
      <c r="H1419" s="305"/>
      <c r="I1419" s="300"/>
      <c r="L1419" s="301"/>
    </row>
    <row r="1420" spans="1:12" s="299" customFormat="1" ht="12.95" customHeight="1">
      <c r="A1420" s="315" t="s">
        <v>645</v>
      </c>
      <c r="B1420" s="348" t="s">
        <v>694</v>
      </c>
      <c r="C1420" s="430"/>
      <c r="D1420" s="461"/>
      <c r="E1420" s="350"/>
      <c r="F1420" s="350"/>
      <c r="G1420" s="350"/>
      <c r="I1420" s="300"/>
      <c r="L1420" s="301"/>
    </row>
    <row r="1421" spans="1:12" s="299" customFormat="1" ht="76.5">
      <c r="A1421" s="315"/>
      <c r="B1421" s="62" t="s">
        <v>695</v>
      </c>
      <c r="C1421" s="395" t="s">
        <v>24</v>
      </c>
      <c r="D1421" s="461">
        <v>8</v>
      </c>
      <c r="E1421" s="349">
        <v>0</v>
      </c>
      <c r="F1421" s="349"/>
      <c r="G1421" s="349">
        <f>IF(E1421="","",D1421*E1421)</f>
        <v>0</v>
      </c>
      <c r="H1421" s="305"/>
      <c r="I1421" s="300"/>
      <c r="L1421" s="301"/>
    </row>
    <row r="1422" spans="1:12" s="299" customFormat="1">
      <c r="A1422" s="315"/>
      <c r="B1422" s="62"/>
      <c r="C1422" s="466"/>
      <c r="D1422" s="466"/>
      <c r="E1422" s="350"/>
      <c r="F1422" s="350"/>
      <c r="G1422" s="350"/>
      <c r="I1422" s="300"/>
      <c r="L1422" s="301"/>
    </row>
    <row r="1423" spans="1:12" s="299" customFormat="1" ht="76.5">
      <c r="A1423" s="315"/>
      <c r="B1423" s="62" t="s">
        <v>696</v>
      </c>
      <c r="C1423" s="395" t="s">
        <v>24</v>
      </c>
      <c r="D1423" s="461">
        <v>8</v>
      </c>
      <c r="E1423" s="349">
        <v>0</v>
      </c>
      <c r="F1423" s="349"/>
      <c r="G1423" s="349">
        <f>IF(E1423="","",D1423*E1423)</f>
        <v>0</v>
      </c>
      <c r="H1423" s="305"/>
      <c r="I1423" s="300"/>
      <c r="L1423" s="301"/>
    </row>
    <row r="1424" spans="1:12" s="299" customFormat="1" ht="27" customHeight="1">
      <c r="A1424" s="315"/>
      <c r="B1424" s="62"/>
      <c r="C1424" s="466"/>
      <c r="D1424" s="466"/>
      <c r="E1424" s="350"/>
      <c r="F1424" s="350"/>
      <c r="G1424" s="350"/>
      <c r="I1424" s="300"/>
      <c r="L1424" s="301"/>
    </row>
    <row r="1425" spans="1:12" s="300" customFormat="1" ht="51">
      <c r="A1425" s="315"/>
      <c r="B1425" s="62" t="s">
        <v>774</v>
      </c>
      <c r="C1425" s="395" t="s">
        <v>602</v>
      </c>
      <c r="D1425" s="461">
        <v>1</v>
      </c>
      <c r="E1425" s="349">
        <v>0</v>
      </c>
      <c r="F1425" s="349"/>
      <c r="G1425" s="349">
        <f>IF(E1425="","",D1425*E1425)</f>
        <v>0</v>
      </c>
      <c r="H1425" s="305"/>
      <c r="L1425" s="301"/>
    </row>
    <row r="1426" spans="1:12" s="300" customFormat="1">
      <c r="A1426" s="315"/>
      <c r="B1426" s="62"/>
      <c r="C1426" s="466"/>
      <c r="D1426" s="466"/>
      <c r="E1426" s="350"/>
      <c r="F1426" s="350"/>
      <c r="G1426" s="350"/>
      <c r="H1426" s="305"/>
      <c r="L1426" s="301"/>
    </row>
    <row r="1427" spans="1:12" s="299" customFormat="1" ht="89.25">
      <c r="A1427" s="315" t="s">
        <v>647</v>
      </c>
      <c r="B1427" s="342" t="s">
        <v>698</v>
      </c>
      <c r="C1427" s="464"/>
      <c r="D1427" s="465"/>
      <c r="E1427" s="350"/>
      <c r="F1427" s="350"/>
      <c r="G1427" s="350"/>
      <c r="H1427" s="305"/>
      <c r="I1427" s="300"/>
      <c r="L1427" s="301"/>
    </row>
    <row r="1428" spans="1:12" s="299" customFormat="1">
      <c r="A1428" s="315"/>
      <c r="B1428" s="62" t="s">
        <v>691</v>
      </c>
      <c r="C1428" s="430" t="s">
        <v>587</v>
      </c>
      <c r="D1428" s="461">
        <v>12</v>
      </c>
      <c r="E1428" s="349">
        <v>0</v>
      </c>
      <c r="F1428" s="349"/>
      <c r="G1428" s="349">
        <f>IF(E1428="","",D1428*E1428)</f>
        <v>0</v>
      </c>
      <c r="I1428" s="300"/>
      <c r="L1428" s="306"/>
    </row>
    <row r="1429" spans="1:12" s="299" customFormat="1" ht="25.5">
      <c r="A1429" s="315"/>
      <c r="B1429" s="62" t="s">
        <v>699</v>
      </c>
      <c r="C1429" s="430" t="s">
        <v>587</v>
      </c>
      <c r="D1429" s="461">
        <v>12</v>
      </c>
      <c r="E1429" s="349">
        <v>0</v>
      </c>
      <c r="F1429" s="349"/>
      <c r="G1429" s="349">
        <f>IF(E1429="","",D1429*E1429)</f>
        <v>0</v>
      </c>
      <c r="H1429" s="305"/>
      <c r="I1429" s="300"/>
    </row>
    <row r="1430" spans="1:12" s="299" customFormat="1">
      <c r="A1430" s="315"/>
      <c r="B1430" s="62" t="s">
        <v>700</v>
      </c>
      <c r="C1430" s="395" t="s">
        <v>602</v>
      </c>
      <c r="D1430" s="461">
        <v>1</v>
      </c>
      <c r="E1430" s="349">
        <v>0</v>
      </c>
      <c r="F1430" s="349"/>
      <c r="G1430" s="349">
        <f>IF(E1430="","",D1430*E1430)</f>
        <v>0</v>
      </c>
      <c r="I1430" s="300"/>
      <c r="L1430" s="306"/>
    </row>
    <row r="1431" spans="1:12" s="299" customFormat="1">
      <c r="A1431" s="315"/>
      <c r="B1431" s="62"/>
      <c r="C1431" s="395"/>
      <c r="D1431" s="461"/>
      <c r="E1431" s="350"/>
      <c r="F1431" s="350"/>
      <c r="G1431" s="350"/>
      <c r="H1431" s="305"/>
      <c r="I1431" s="300"/>
      <c r="L1431" s="301"/>
    </row>
    <row r="1432" spans="1:12" s="299" customFormat="1" ht="38.25">
      <c r="A1432" s="315" t="s">
        <v>648</v>
      </c>
      <c r="B1432" s="348" t="s">
        <v>694</v>
      </c>
      <c r="C1432" s="430"/>
      <c r="D1432" s="461"/>
      <c r="E1432" s="350"/>
      <c r="F1432" s="350"/>
      <c r="G1432" s="350"/>
      <c r="I1432" s="305"/>
      <c r="J1432" s="305" t="str">
        <f>IF(I1432="","",#REF!*I1432)</f>
        <v/>
      </c>
      <c r="L1432" s="306"/>
    </row>
    <row r="1433" spans="1:12" s="299" customFormat="1" ht="54.75" customHeight="1">
      <c r="A1433" s="315"/>
      <c r="B1433" s="62" t="s">
        <v>775</v>
      </c>
      <c r="C1433" s="395" t="s">
        <v>602</v>
      </c>
      <c r="D1433" s="461">
        <v>1</v>
      </c>
      <c r="E1433" s="349">
        <v>0</v>
      </c>
      <c r="F1433" s="349"/>
      <c r="G1433" s="349">
        <f>IF(E1433="","",D1433*E1433)</f>
        <v>0</v>
      </c>
      <c r="H1433" s="305"/>
      <c r="I1433" s="300"/>
      <c r="L1433" s="301"/>
    </row>
    <row r="1434" spans="1:12" s="299" customFormat="1">
      <c r="A1434" s="315"/>
      <c r="B1434" s="62"/>
      <c r="C1434" s="466"/>
      <c r="D1434" s="466"/>
      <c r="E1434" s="350"/>
      <c r="F1434" s="350"/>
      <c r="G1434" s="350"/>
      <c r="H1434" s="305"/>
      <c r="I1434" s="300"/>
      <c r="L1434" s="301"/>
    </row>
    <row r="1435" spans="1:12" s="299" customFormat="1" ht="76.5">
      <c r="A1435" s="315" t="s">
        <v>701</v>
      </c>
      <c r="B1435" s="342" t="s">
        <v>702</v>
      </c>
      <c r="C1435" s="464"/>
      <c r="D1435" s="465"/>
      <c r="E1435" s="350"/>
      <c r="F1435" s="350"/>
      <c r="G1435" s="350"/>
      <c r="I1435" s="300"/>
      <c r="L1435" s="301"/>
    </row>
    <row r="1436" spans="1:12" s="299" customFormat="1">
      <c r="A1436" s="315"/>
      <c r="B1436" s="62" t="s">
        <v>691</v>
      </c>
      <c r="C1436" s="430" t="s">
        <v>587</v>
      </c>
      <c r="D1436" s="461">
        <v>110</v>
      </c>
      <c r="E1436" s="349">
        <v>0</v>
      </c>
      <c r="F1436" s="349"/>
      <c r="G1436" s="349">
        <f>IF(E1436="","",D1436*E1436)</f>
        <v>0</v>
      </c>
      <c r="H1436" s="305"/>
      <c r="I1436" s="300"/>
      <c r="L1436" s="301"/>
    </row>
    <row r="1437" spans="1:12" s="299" customFormat="1" ht="38.25">
      <c r="A1437" s="315"/>
      <c r="B1437" s="62" t="s">
        <v>703</v>
      </c>
      <c r="C1437" s="430" t="s">
        <v>587</v>
      </c>
      <c r="D1437" s="461">
        <v>110</v>
      </c>
      <c r="E1437" s="349">
        <v>0</v>
      </c>
      <c r="F1437" s="349"/>
      <c r="G1437" s="349">
        <f>IF(E1437="","",D1437*E1437)</f>
        <v>0</v>
      </c>
      <c r="I1437" s="300"/>
      <c r="L1437" s="301"/>
    </row>
    <row r="1438" spans="1:12" s="299" customFormat="1" ht="25.9" customHeight="1">
      <c r="A1438" s="315"/>
      <c r="B1438" s="62" t="s">
        <v>693</v>
      </c>
      <c r="C1438" s="395" t="s">
        <v>602</v>
      </c>
      <c r="D1438" s="461">
        <v>1</v>
      </c>
      <c r="E1438" s="349">
        <v>0</v>
      </c>
      <c r="F1438" s="349"/>
      <c r="G1438" s="349">
        <f>IF(E1438="","",D1438*E1438)</f>
        <v>0</v>
      </c>
      <c r="I1438" s="300"/>
      <c r="L1438" s="301"/>
    </row>
    <row r="1439" spans="1:12" s="299" customFormat="1">
      <c r="A1439" s="315"/>
      <c r="B1439" s="62"/>
      <c r="C1439" s="395"/>
      <c r="D1439" s="461"/>
      <c r="E1439" s="350"/>
      <c r="F1439" s="350"/>
      <c r="G1439" s="350"/>
      <c r="H1439" s="305"/>
      <c r="I1439" s="300"/>
      <c r="L1439" s="301"/>
    </row>
    <row r="1440" spans="1:12" s="299" customFormat="1" ht="12.95" customHeight="1">
      <c r="A1440" s="315" t="s">
        <v>704</v>
      </c>
      <c r="B1440" s="348" t="s">
        <v>694</v>
      </c>
      <c r="C1440" s="430"/>
      <c r="D1440" s="461"/>
      <c r="E1440" s="350"/>
      <c r="F1440" s="350"/>
      <c r="G1440" s="350"/>
      <c r="H1440" s="305"/>
      <c r="I1440" s="300"/>
      <c r="L1440" s="301"/>
    </row>
    <row r="1441" spans="1:12" s="299" customFormat="1" ht="63.75">
      <c r="A1441" s="315"/>
      <c r="B1441" s="62" t="s">
        <v>705</v>
      </c>
      <c r="C1441" s="395" t="s">
        <v>24</v>
      </c>
      <c r="D1441" s="461">
        <v>9</v>
      </c>
      <c r="E1441" s="349">
        <v>0</v>
      </c>
      <c r="F1441" s="349"/>
      <c r="G1441" s="349">
        <f>IF(E1441="","",D1441*E1441)</f>
        <v>0</v>
      </c>
      <c r="H1441" s="305"/>
      <c r="I1441" s="300"/>
      <c r="L1441" s="301"/>
    </row>
    <row r="1442" spans="1:12" s="299" customFormat="1">
      <c r="A1442" s="315"/>
      <c r="B1442" s="62"/>
      <c r="C1442" s="466"/>
      <c r="D1442" s="466"/>
      <c r="E1442" s="350"/>
      <c r="F1442" s="350"/>
      <c r="G1442" s="350"/>
      <c r="I1442" s="300"/>
      <c r="L1442" s="301"/>
    </row>
    <row r="1443" spans="1:12" s="299" customFormat="1" ht="63.75">
      <c r="A1443" s="315"/>
      <c r="B1443" s="62" t="s">
        <v>706</v>
      </c>
      <c r="C1443" s="395" t="s">
        <v>24</v>
      </c>
      <c r="D1443" s="461">
        <v>9</v>
      </c>
      <c r="E1443" s="349">
        <v>0</v>
      </c>
      <c r="F1443" s="349"/>
      <c r="G1443" s="349">
        <f>IF(E1443="","",D1443*E1443)</f>
        <v>0</v>
      </c>
      <c r="H1443" s="305"/>
      <c r="I1443" s="300"/>
      <c r="L1443" s="301"/>
    </row>
    <row r="1444" spans="1:12" s="299" customFormat="1">
      <c r="A1444" s="315"/>
      <c r="B1444" s="62"/>
      <c r="C1444" s="466"/>
      <c r="D1444" s="466"/>
      <c r="E1444" s="350"/>
      <c r="F1444" s="350"/>
      <c r="G1444" s="350"/>
      <c r="H1444" s="305"/>
      <c r="I1444" s="300"/>
      <c r="L1444" s="301"/>
    </row>
    <row r="1445" spans="1:12" s="300" customFormat="1" ht="51">
      <c r="A1445" s="315"/>
      <c r="B1445" s="62" t="s">
        <v>697</v>
      </c>
      <c r="C1445" s="395" t="s">
        <v>602</v>
      </c>
      <c r="D1445" s="461">
        <v>1</v>
      </c>
      <c r="E1445" s="349">
        <v>0</v>
      </c>
      <c r="F1445" s="349"/>
      <c r="G1445" s="349">
        <f>IF(E1445="","",D1445*E1445)</f>
        <v>0</v>
      </c>
      <c r="H1445" s="305"/>
      <c r="L1445" s="301"/>
    </row>
    <row r="1446" spans="1:12" s="299" customFormat="1">
      <c r="A1446" s="315"/>
      <c r="B1446" s="62"/>
      <c r="C1446" s="395"/>
      <c r="D1446" s="461"/>
      <c r="E1446" s="350"/>
      <c r="F1446" s="350"/>
      <c r="G1446" s="350"/>
      <c r="I1446" s="300"/>
      <c r="L1446" s="301"/>
    </row>
    <row r="1447" spans="1:12" s="299" customFormat="1" ht="102">
      <c r="A1447" s="315" t="s">
        <v>707</v>
      </c>
      <c r="B1447" s="348" t="s">
        <v>708</v>
      </c>
      <c r="C1447" s="395" t="s">
        <v>601</v>
      </c>
      <c r="D1447" s="365">
        <v>4</v>
      </c>
      <c r="E1447" s="349">
        <v>0</v>
      </c>
      <c r="F1447" s="349"/>
      <c r="G1447" s="349">
        <f>IF(E1447="","",D1447*E1447)</f>
        <v>0</v>
      </c>
      <c r="H1447" s="305"/>
      <c r="I1447" s="300"/>
      <c r="L1447" s="301"/>
    </row>
    <row r="1448" spans="1:12" s="299" customFormat="1">
      <c r="A1448" s="315"/>
      <c r="B1448" s="351"/>
      <c r="C1448" s="395"/>
      <c r="D1448" s="365"/>
      <c r="E1448" s="350"/>
      <c r="F1448" s="350"/>
      <c r="G1448" s="350"/>
      <c r="I1448" s="300"/>
      <c r="L1448" s="301"/>
    </row>
    <row r="1449" spans="1:12" s="299" customFormat="1" ht="89.25">
      <c r="A1449" s="315" t="s">
        <v>709</v>
      </c>
      <c r="B1449" s="348" t="s">
        <v>710</v>
      </c>
      <c r="C1449" s="395" t="s">
        <v>601</v>
      </c>
      <c r="D1449" s="365">
        <v>6</v>
      </c>
      <c r="E1449" s="349">
        <v>0</v>
      </c>
      <c r="F1449" s="349"/>
      <c r="G1449" s="349">
        <f>IF(E1449="","",D1449*E1449)</f>
        <v>0</v>
      </c>
      <c r="H1449" s="305"/>
      <c r="I1449" s="300"/>
      <c r="L1449" s="301"/>
    </row>
    <row r="1450" spans="1:12" s="299" customFormat="1">
      <c r="A1450" s="315"/>
      <c r="B1450" s="62"/>
      <c r="C1450" s="395"/>
      <c r="D1450" s="461"/>
      <c r="E1450" s="350"/>
      <c r="F1450" s="350"/>
      <c r="G1450" s="350"/>
      <c r="I1450" s="300"/>
      <c r="L1450" s="301"/>
    </row>
    <row r="1451" spans="1:12" s="299" customFormat="1">
      <c r="A1451" s="315"/>
      <c r="B1451" s="62"/>
      <c r="C1451" s="464"/>
      <c r="D1451" s="465"/>
      <c r="E1451" s="62"/>
      <c r="F1451" s="62"/>
      <c r="G1451" s="162"/>
      <c r="H1451" s="305"/>
      <c r="I1451" s="300"/>
      <c r="L1451" s="301"/>
    </row>
    <row r="1452" spans="1:12" s="307" customFormat="1" ht="15.75">
      <c r="A1452" s="316"/>
      <c r="B1452" s="317" t="s">
        <v>711</v>
      </c>
      <c r="C1452" s="467"/>
      <c r="D1452" s="468"/>
      <c r="E1452" s="318"/>
      <c r="F1452" s="318"/>
      <c r="G1452" s="319">
        <f>SUM(G1411:G1451)</f>
        <v>0</v>
      </c>
      <c r="I1452" s="302"/>
      <c r="L1452" s="303"/>
    </row>
    <row r="1453" spans="1:12" s="299" customFormat="1">
      <c r="A1453" s="315"/>
      <c r="B1453" s="62"/>
      <c r="C1453" s="464"/>
      <c r="D1453" s="465"/>
      <c r="E1453" s="62"/>
      <c r="F1453" s="62"/>
      <c r="G1453" s="162"/>
      <c r="I1453" s="300"/>
      <c r="L1453" s="301"/>
    </row>
    <row r="1454" spans="1:12" s="307" customFormat="1" ht="14.1" customHeight="1">
      <c r="A1454" s="346" t="s">
        <v>712</v>
      </c>
      <c r="B1454" s="500" t="s">
        <v>713</v>
      </c>
      <c r="C1454" s="500"/>
      <c r="D1454" s="500"/>
      <c r="E1454" s="500"/>
      <c r="F1454" s="347"/>
      <c r="G1454" s="185"/>
      <c r="H1454" s="308"/>
      <c r="I1454" s="302"/>
      <c r="L1454" s="303"/>
    </row>
    <row r="1455" spans="1:12" s="299" customFormat="1" ht="16.5" customHeight="1">
      <c r="A1455" s="315"/>
      <c r="B1455" s="163"/>
      <c r="C1455" s="395"/>
      <c r="D1455" s="365"/>
      <c r="E1455" s="163"/>
      <c r="F1455" s="163"/>
      <c r="G1455" s="162"/>
      <c r="H1455" s="305"/>
      <c r="I1455" s="300"/>
      <c r="L1455" s="301"/>
    </row>
    <row r="1456" spans="1:12" s="299" customFormat="1" ht="140.25">
      <c r="A1456" s="315" t="s">
        <v>641</v>
      </c>
      <c r="B1456" s="348" t="s">
        <v>714</v>
      </c>
      <c r="C1456" s="395" t="s">
        <v>601</v>
      </c>
      <c r="D1456" s="365">
        <v>6</v>
      </c>
      <c r="E1456" s="349">
        <v>0</v>
      </c>
      <c r="F1456" s="349"/>
      <c r="G1456" s="349">
        <f>IF(E1456="","",D1456*E1456)</f>
        <v>0</v>
      </c>
      <c r="I1456" s="300"/>
      <c r="L1456" s="306"/>
    </row>
    <row r="1457" spans="1:12" s="299" customFormat="1">
      <c r="A1457" s="315"/>
      <c r="B1457" s="351"/>
      <c r="C1457" s="395"/>
      <c r="D1457" s="365"/>
      <c r="E1457" s="352"/>
      <c r="F1457" s="352"/>
      <c r="G1457" s="162"/>
      <c r="H1457" s="305"/>
      <c r="I1457" s="300"/>
      <c r="L1457" s="306"/>
    </row>
    <row r="1458" spans="1:12" s="299" customFormat="1" ht="89.25">
      <c r="A1458" s="315" t="s">
        <v>643</v>
      </c>
      <c r="B1458" s="348" t="s">
        <v>715</v>
      </c>
      <c r="C1458" s="395" t="s">
        <v>587</v>
      </c>
      <c r="D1458" s="365">
        <v>40</v>
      </c>
      <c r="E1458" s="349">
        <v>0</v>
      </c>
      <c r="F1458" s="349"/>
      <c r="G1458" s="349">
        <f>IF(E1458="","",D1458*E1458)</f>
        <v>0</v>
      </c>
      <c r="H1458" s="305"/>
      <c r="I1458" s="300"/>
      <c r="L1458" s="306"/>
    </row>
    <row r="1459" spans="1:12" s="299" customFormat="1">
      <c r="A1459" s="315"/>
      <c r="B1459" s="353"/>
      <c r="C1459" s="436"/>
      <c r="D1459" s="469"/>
      <c r="E1459" s="353"/>
      <c r="F1459" s="353"/>
      <c r="G1459" s="162"/>
      <c r="I1459" s="300"/>
      <c r="L1459" s="306"/>
    </row>
    <row r="1460" spans="1:12" s="307" customFormat="1" ht="15.75">
      <c r="A1460" s="316"/>
      <c r="B1460" s="354" t="s">
        <v>716</v>
      </c>
      <c r="C1460" s="470"/>
      <c r="D1460" s="468"/>
      <c r="E1460" s="355"/>
      <c r="F1460" s="355"/>
      <c r="G1460" s="319">
        <f>SUM(G1456:G1459)</f>
        <v>0</v>
      </c>
      <c r="H1460" s="308"/>
      <c r="I1460" s="302"/>
      <c r="L1460" s="303"/>
    </row>
    <row r="1461" spans="1:12" s="299" customFormat="1">
      <c r="A1461" s="315"/>
      <c r="B1461" s="62"/>
      <c r="C1461" s="464"/>
      <c r="D1461" s="465"/>
      <c r="E1461" s="62"/>
      <c r="F1461" s="62"/>
      <c r="G1461" s="162"/>
      <c r="I1461" s="305"/>
      <c r="J1461" s="305" t="str">
        <f>IF(I1461="","",G1462*I1461)</f>
        <v/>
      </c>
      <c r="L1461" s="306"/>
    </row>
    <row r="1462" spans="1:12" s="299" customFormat="1">
      <c r="A1462" s="315"/>
      <c r="B1462" s="62"/>
      <c r="C1462" s="464"/>
      <c r="D1462" s="465"/>
      <c r="E1462" s="62"/>
      <c r="F1462" s="62"/>
      <c r="G1462" s="162"/>
      <c r="H1462" s="305"/>
      <c r="I1462" s="300"/>
      <c r="L1462" s="301"/>
    </row>
    <row r="1463" spans="1:12" s="307" customFormat="1" ht="14.1" customHeight="1">
      <c r="A1463" s="346" t="s">
        <v>717</v>
      </c>
      <c r="B1463" s="500" t="s">
        <v>718</v>
      </c>
      <c r="C1463" s="500"/>
      <c r="D1463" s="500"/>
      <c r="E1463" s="500"/>
      <c r="F1463" s="347"/>
      <c r="G1463" s="185"/>
      <c r="H1463" s="308"/>
      <c r="I1463" s="302"/>
      <c r="L1463" s="303"/>
    </row>
    <row r="1464" spans="1:12" s="299" customFormat="1">
      <c r="A1464" s="315"/>
      <c r="B1464" s="62"/>
      <c r="C1464" s="464"/>
      <c r="D1464" s="465"/>
      <c r="E1464" s="62"/>
      <c r="F1464" s="62"/>
      <c r="G1464" s="162"/>
      <c r="I1464" s="300"/>
      <c r="L1464" s="301"/>
    </row>
    <row r="1465" spans="1:12" s="299" customFormat="1" ht="12.95" customHeight="1">
      <c r="A1465" s="315" t="s">
        <v>641</v>
      </c>
      <c r="B1465" s="356" t="s">
        <v>719</v>
      </c>
      <c r="C1465" s="471"/>
      <c r="D1465" s="472"/>
      <c r="E1465" s="188"/>
      <c r="F1465" s="188"/>
      <c r="G1465" s="158"/>
      <c r="H1465" s="305"/>
      <c r="I1465" s="300"/>
      <c r="L1465" s="301"/>
    </row>
    <row r="1466" spans="1:12" s="299" customFormat="1" ht="14.45" customHeight="1">
      <c r="A1466" s="357" t="s">
        <v>720</v>
      </c>
      <c r="B1466" s="358" t="s">
        <v>721</v>
      </c>
      <c r="C1466" s="473" t="s">
        <v>587</v>
      </c>
      <c r="D1466" s="360">
        <v>240</v>
      </c>
      <c r="E1466" s="349">
        <v>0</v>
      </c>
      <c r="F1466" s="349"/>
      <c r="G1466" s="349">
        <f>IF(E1466="","",D1466*E1466)</f>
        <v>0</v>
      </c>
      <c r="H1466" s="305"/>
      <c r="I1466" s="300"/>
      <c r="L1466" s="301"/>
    </row>
    <row r="1467" spans="1:12" s="299" customFormat="1">
      <c r="A1467" s="357" t="s">
        <v>722</v>
      </c>
      <c r="B1467" s="359" t="s">
        <v>723</v>
      </c>
      <c r="C1467" s="473" t="s">
        <v>587</v>
      </c>
      <c r="D1467" s="360">
        <v>170</v>
      </c>
      <c r="E1467" s="349">
        <v>0</v>
      </c>
      <c r="F1467" s="349"/>
      <c r="G1467" s="349">
        <f>IF(E1467="","",D1467*E1467)</f>
        <v>0</v>
      </c>
      <c r="I1467" s="300"/>
      <c r="L1467" s="301"/>
    </row>
    <row r="1468" spans="1:12" s="299" customFormat="1">
      <c r="A1468" s="357" t="s">
        <v>722</v>
      </c>
      <c r="B1468" s="359" t="s">
        <v>724</v>
      </c>
      <c r="C1468" s="473" t="s">
        <v>587</v>
      </c>
      <c r="D1468" s="360">
        <v>170</v>
      </c>
      <c r="E1468" s="349">
        <v>0</v>
      </c>
      <c r="F1468" s="349"/>
      <c r="G1468" s="349">
        <f>IF(E1468="","",D1468*E1468)</f>
        <v>0</v>
      </c>
      <c r="H1468" s="305"/>
      <c r="I1468" s="300"/>
      <c r="L1468" s="301"/>
    </row>
    <row r="1469" spans="1:12" s="299" customFormat="1" ht="38.25">
      <c r="A1469" s="357" t="s">
        <v>725</v>
      </c>
      <c r="B1469" s="358" t="s">
        <v>726</v>
      </c>
      <c r="C1469" s="473" t="s">
        <v>603</v>
      </c>
      <c r="D1469" s="360">
        <v>1</v>
      </c>
      <c r="E1469" s="349">
        <v>0</v>
      </c>
      <c r="F1469" s="349"/>
      <c r="G1469" s="349">
        <f>IF(E1469="","",D1469*E1469)</f>
        <v>0</v>
      </c>
      <c r="H1469" s="305"/>
      <c r="I1469" s="300"/>
      <c r="L1469" s="301"/>
    </row>
    <row r="1470" spans="1:12" s="300" customFormat="1">
      <c r="A1470" s="357"/>
      <c r="B1470" s="158"/>
      <c r="C1470" s="446"/>
      <c r="D1470" s="360"/>
      <c r="E1470" s="350"/>
      <c r="F1470" s="350"/>
      <c r="G1470" s="350"/>
      <c r="L1470" s="301"/>
    </row>
    <row r="1471" spans="1:12" s="299" customFormat="1" ht="25.5">
      <c r="A1471" s="315" t="s">
        <v>643</v>
      </c>
      <c r="B1471" s="356" t="s">
        <v>727</v>
      </c>
      <c r="C1471" s="471"/>
      <c r="D1471" s="472"/>
      <c r="E1471" s="350"/>
      <c r="F1471" s="350"/>
      <c r="G1471" s="350"/>
      <c r="H1471" s="305"/>
      <c r="I1471" s="300"/>
      <c r="L1471" s="301"/>
    </row>
    <row r="1472" spans="1:12" s="300" customFormat="1" ht="14.25">
      <c r="A1472" s="357"/>
      <c r="B1472" s="361" t="s">
        <v>604</v>
      </c>
      <c r="C1472" s="436" t="s">
        <v>587</v>
      </c>
      <c r="D1472" s="469">
        <v>50</v>
      </c>
      <c r="E1472" s="349">
        <v>0</v>
      </c>
      <c r="F1472" s="349"/>
      <c r="G1472" s="349">
        <f>IF(E1472="","",D1472*E1472)</f>
        <v>0</v>
      </c>
      <c r="L1472" s="301"/>
    </row>
    <row r="1473" spans="1:12" s="307" customFormat="1" ht="15.75">
      <c r="A1473" s="357"/>
      <c r="B1473" s="158"/>
      <c r="C1473" s="446"/>
      <c r="D1473" s="360"/>
      <c r="E1473" s="360"/>
      <c r="F1473" s="360"/>
      <c r="G1473" s="158"/>
      <c r="I1473" s="302"/>
      <c r="L1473" s="303"/>
    </row>
    <row r="1474" spans="1:12" s="300" customFormat="1" ht="102">
      <c r="A1474" s="315" t="s">
        <v>644</v>
      </c>
      <c r="B1474" s="342" t="s">
        <v>728</v>
      </c>
      <c r="C1474" s="473"/>
      <c r="D1474" s="360"/>
      <c r="E1474" s="362"/>
      <c r="F1474" s="362"/>
      <c r="G1474" s="360"/>
      <c r="L1474" s="301"/>
    </row>
    <row r="1475" spans="1:12" s="300" customFormat="1">
      <c r="A1475" s="315" t="s">
        <v>720</v>
      </c>
      <c r="B1475" s="361" t="s">
        <v>729</v>
      </c>
      <c r="C1475" s="436" t="s">
        <v>44</v>
      </c>
      <c r="D1475" s="469">
        <v>6</v>
      </c>
      <c r="E1475" s="349">
        <v>0</v>
      </c>
      <c r="F1475" s="349"/>
      <c r="G1475" s="349">
        <f>IF(E1475="","",D1475*E1475)</f>
        <v>0</v>
      </c>
      <c r="L1475" s="301"/>
    </row>
    <row r="1476" spans="1:12" s="299" customFormat="1">
      <c r="A1476" s="315" t="s">
        <v>722</v>
      </c>
      <c r="B1476" s="361" t="s">
        <v>730</v>
      </c>
      <c r="C1476" s="436" t="s">
        <v>44</v>
      </c>
      <c r="D1476" s="469">
        <v>6</v>
      </c>
      <c r="E1476" s="349">
        <v>0</v>
      </c>
      <c r="F1476" s="349"/>
      <c r="G1476" s="349">
        <f>IF(E1476="","",D1476*E1476)</f>
        <v>0</v>
      </c>
      <c r="H1476" s="300"/>
      <c r="I1476" s="300"/>
      <c r="L1476" s="301"/>
    </row>
    <row r="1477" spans="1:12" s="299" customFormat="1">
      <c r="A1477" s="315"/>
      <c r="B1477" s="158"/>
      <c r="C1477" s="473"/>
      <c r="D1477" s="360"/>
      <c r="E1477" s="362"/>
      <c r="F1477" s="362"/>
      <c r="G1477" s="363"/>
      <c r="I1477" s="300"/>
      <c r="L1477" s="306"/>
    </row>
    <row r="1478" spans="1:12" s="299" customFormat="1" ht="255">
      <c r="A1478" s="315" t="s">
        <v>645</v>
      </c>
      <c r="B1478" s="342" t="s">
        <v>731</v>
      </c>
      <c r="C1478" s="473"/>
      <c r="D1478" s="360"/>
      <c r="E1478" s="362"/>
      <c r="F1478" s="362"/>
      <c r="G1478" s="360"/>
      <c r="H1478" s="305"/>
      <c r="I1478" s="300"/>
      <c r="L1478" s="306"/>
    </row>
    <row r="1479" spans="1:12" s="299" customFormat="1" ht="14.45" customHeight="1">
      <c r="A1479" s="315" t="s">
        <v>720</v>
      </c>
      <c r="B1479" s="361" t="s">
        <v>729</v>
      </c>
      <c r="C1479" s="436" t="s">
        <v>44</v>
      </c>
      <c r="D1479" s="469">
        <v>4</v>
      </c>
      <c r="E1479" s="349">
        <v>0</v>
      </c>
      <c r="F1479" s="349"/>
      <c r="G1479" s="349">
        <f>IF(E1479="","",D1479*E1479)</f>
        <v>0</v>
      </c>
      <c r="H1479" s="300"/>
      <c r="I1479" s="300"/>
      <c r="L1479" s="306"/>
    </row>
    <row r="1480" spans="1:12" s="299" customFormat="1">
      <c r="A1480" s="315" t="s">
        <v>722</v>
      </c>
      <c r="B1480" s="361" t="s">
        <v>732</v>
      </c>
      <c r="C1480" s="436" t="s">
        <v>44</v>
      </c>
      <c r="D1480" s="469">
        <v>4</v>
      </c>
      <c r="E1480" s="349">
        <v>0</v>
      </c>
      <c r="F1480" s="349"/>
      <c r="G1480" s="349">
        <f>IF(E1480="","",D1480*E1480)</f>
        <v>0</v>
      </c>
      <c r="I1480" s="300"/>
      <c r="L1480" s="306"/>
    </row>
    <row r="1481" spans="1:12" s="299" customFormat="1">
      <c r="A1481" s="315"/>
      <c r="B1481" s="364"/>
      <c r="C1481" s="436"/>
      <c r="D1481" s="469"/>
      <c r="E1481" s="350"/>
      <c r="F1481" s="350"/>
      <c r="G1481" s="350"/>
      <c r="H1481" s="305"/>
      <c r="I1481" s="300"/>
      <c r="L1481" s="306"/>
    </row>
    <row r="1482" spans="1:12" s="299" customFormat="1" ht="51">
      <c r="A1482" s="315" t="s">
        <v>647</v>
      </c>
      <c r="B1482" s="342" t="s">
        <v>733</v>
      </c>
      <c r="C1482" s="395" t="s">
        <v>44</v>
      </c>
      <c r="D1482" s="365">
        <v>4</v>
      </c>
      <c r="E1482" s="349">
        <v>0</v>
      </c>
      <c r="F1482" s="349"/>
      <c r="G1482" s="349">
        <f>IF(E1482="","",D1482*E1482)</f>
        <v>0</v>
      </c>
      <c r="H1482" s="309"/>
      <c r="I1482" s="300"/>
      <c r="L1482" s="301"/>
    </row>
    <row r="1483" spans="1:12" s="299" customFormat="1">
      <c r="A1483" s="315"/>
      <c r="B1483" s="162"/>
      <c r="C1483" s="395"/>
      <c r="D1483" s="365"/>
      <c r="E1483" s="365"/>
      <c r="F1483" s="365"/>
      <c r="G1483" s="366"/>
      <c r="I1483" s="300"/>
      <c r="L1483" s="306"/>
    </row>
    <row r="1484" spans="1:12" s="299" customFormat="1" ht="38.25">
      <c r="A1484" s="315" t="s">
        <v>648</v>
      </c>
      <c r="B1484" s="342" t="s">
        <v>734</v>
      </c>
      <c r="C1484" s="395"/>
      <c r="D1484" s="365"/>
      <c r="E1484" s="365"/>
      <c r="F1484" s="365"/>
      <c r="G1484" s="366"/>
      <c r="H1484" s="305"/>
      <c r="I1484" s="300"/>
      <c r="L1484" s="306"/>
    </row>
    <row r="1485" spans="1:12" s="299" customFormat="1" ht="25.5">
      <c r="A1485" s="315"/>
      <c r="B1485" s="342" t="s">
        <v>605</v>
      </c>
      <c r="C1485" s="395"/>
      <c r="D1485" s="365"/>
      <c r="E1485" s="365"/>
      <c r="F1485" s="365"/>
      <c r="G1485" s="366"/>
      <c r="H1485" s="300"/>
      <c r="I1485" s="300"/>
      <c r="L1485" s="301"/>
    </row>
    <row r="1486" spans="1:12" s="299" customFormat="1">
      <c r="A1486" s="315"/>
      <c r="B1486" s="342" t="s">
        <v>735</v>
      </c>
      <c r="C1486" s="395"/>
      <c r="D1486" s="365"/>
      <c r="E1486" s="365"/>
      <c r="F1486" s="365"/>
      <c r="G1486" s="366"/>
      <c r="I1486" s="305"/>
      <c r="L1486" s="301"/>
    </row>
    <row r="1487" spans="1:12" s="300" customFormat="1" ht="25.5">
      <c r="A1487" s="315"/>
      <c r="B1487" s="342" t="s">
        <v>736</v>
      </c>
      <c r="C1487" s="395"/>
      <c r="D1487" s="365"/>
      <c r="E1487" s="365"/>
      <c r="F1487" s="365"/>
      <c r="G1487" s="366"/>
      <c r="L1487" s="301"/>
    </row>
    <row r="1488" spans="1:12" s="300" customFormat="1" ht="15.4" customHeight="1">
      <c r="A1488" s="315"/>
      <c r="B1488" s="367" t="s">
        <v>606</v>
      </c>
      <c r="C1488" s="395"/>
      <c r="D1488" s="365"/>
      <c r="E1488" s="365"/>
      <c r="F1488" s="365"/>
      <c r="G1488" s="366"/>
      <c r="L1488" s="301"/>
    </row>
    <row r="1489" spans="1:12" s="300" customFormat="1">
      <c r="A1489" s="315"/>
      <c r="B1489" s="368" t="s">
        <v>607</v>
      </c>
      <c r="C1489" s="395"/>
      <c r="D1489" s="365"/>
      <c r="E1489" s="365"/>
      <c r="F1489" s="365"/>
      <c r="G1489" s="366"/>
      <c r="L1489" s="301"/>
    </row>
    <row r="1490" spans="1:12" s="299" customFormat="1" ht="25.5">
      <c r="A1490" s="315"/>
      <c r="B1490" s="368" t="s">
        <v>608</v>
      </c>
      <c r="C1490" s="395"/>
      <c r="D1490" s="365"/>
      <c r="E1490" s="365"/>
      <c r="F1490" s="365"/>
      <c r="G1490" s="366"/>
    </row>
    <row r="1491" spans="1:12" s="299" customFormat="1" ht="16.5" customHeight="1">
      <c r="A1491" s="315"/>
      <c r="B1491" s="342" t="s">
        <v>609</v>
      </c>
      <c r="C1491" s="395"/>
      <c r="D1491" s="365"/>
      <c r="E1491" s="365"/>
      <c r="F1491" s="365"/>
      <c r="G1491" s="366"/>
      <c r="L1491" s="301"/>
    </row>
    <row r="1492" spans="1:12" s="299" customFormat="1" ht="16.5" customHeight="1">
      <c r="A1492" s="315"/>
      <c r="B1492" s="342" t="s">
        <v>610</v>
      </c>
      <c r="C1492" s="395"/>
      <c r="D1492" s="365"/>
      <c r="E1492" s="365"/>
      <c r="F1492" s="365"/>
      <c r="G1492" s="366"/>
      <c r="H1492" s="305"/>
      <c r="L1492" s="301"/>
    </row>
    <row r="1493" spans="1:12" s="299" customFormat="1" ht="13.7" customHeight="1">
      <c r="A1493" s="315"/>
      <c r="B1493" s="342" t="s">
        <v>611</v>
      </c>
      <c r="C1493" s="395"/>
      <c r="D1493" s="365"/>
      <c r="E1493" s="365"/>
      <c r="F1493" s="365"/>
      <c r="G1493" s="366"/>
      <c r="L1493" s="301"/>
    </row>
    <row r="1494" spans="1:12" s="299" customFormat="1" ht="25.5">
      <c r="A1494" s="315"/>
      <c r="B1494" s="342" t="s">
        <v>612</v>
      </c>
      <c r="C1494" s="395"/>
      <c r="D1494" s="365"/>
      <c r="E1494" s="365"/>
      <c r="F1494" s="365"/>
      <c r="G1494" s="366"/>
      <c r="H1494" s="305"/>
      <c r="L1494" s="301"/>
    </row>
    <row r="1495" spans="1:12" s="299" customFormat="1" ht="25.5">
      <c r="A1495" s="315"/>
      <c r="B1495" s="342" t="s">
        <v>613</v>
      </c>
      <c r="C1495" s="395"/>
      <c r="D1495" s="365"/>
      <c r="E1495" s="365"/>
      <c r="F1495" s="365"/>
      <c r="G1495" s="366"/>
      <c r="L1495" s="301"/>
    </row>
    <row r="1496" spans="1:12" s="299" customFormat="1" ht="38.25">
      <c r="A1496" s="315"/>
      <c r="B1496" s="342" t="s">
        <v>614</v>
      </c>
      <c r="C1496" s="395"/>
      <c r="D1496" s="365"/>
      <c r="E1496" s="365"/>
      <c r="F1496" s="365"/>
      <c r="G1496" s="366"/>
      <c r="H1496" s="305"/>
      <c r="L1496" s="301"/>
    </row>
    <row r="1497" spans="1:12" s="299" customFormat="1" ht="25.5">
      <c r="A1497" s="315"/>
      <c r="B1497" s="342" t="s">
        <v>615</v>
      </c>
      <c r="C1497" s="395"/>
      <c r="D1497" s="365"/>
      <c r="E1497" s="365"/>
      <c r="F1497" s="365"/>
      <c r="G1497" s="366"/>
      <c r="L1497" s="301"/>
    </row>
    <row r="1498" spans="1:12" s="299" customFormat="1">
      <c r="A1498" s="315"/>
      <c r="B1498" s="342"/>
      <c r="C1498" s="395"/>
      <c r="D1498" s="365"/>
      <c r="E1498" s="365"/>
      <c r="F1498" s="365"/>
      <c r="G1498" s="366"/>
      <c r="L1498" s="301"/>
    </row>
    <row r="1499" spans="1:12" s="299" customFormat="1" ht="63.75">
      <c r="A1499" s="315"/>
      <c r="B1499" s="342" t="s">
        <v>616</v>
      </c>
      <c r="C1499" s="395"/>
      <c r="D1499" s="365"/>
      <c r="E1499" s="365"/>
      <c r="F1499" s="365"/>
      <c r="G1499" s="366"/>
      <c r="H1499" s="305"/>
    </row>
    <row r="1500" spans="1:12" s="299" customFormat="1">
      <c r="A1500" s="315"/>
      <c r="B1500" s="342" t="s">
        <v>617</v>
      </c>
      <c r="C1500" s="395"/>
      <c r="D1500" s="365"/>
      <c r="E1500" s="365"/>
      <c r="F1500" s="365"/>
      <c r="G1500" s="366"/>
      <c r="H1500" s="305"/>
    </row>
    <row r="1501" spans="1:12" s="299" customFormat="1">
      <c r="A1501" s="315"/>
      <c r="B1501" s="342" t="s">
        <v>618</v>
      </c>
      <c r="C1501" s="395"/>
      <c r="D1501" s="365"/>
      <c r="E1501" s="365"/>
      <c r="F1501" s="365"/>
      <c r="G1501" s="366"/>
      <c r="L1501" s="304"/>
    </row>
    <row r="1502" spans="1:12" s="299" customFormat="1" ht="13.7" customHeight="1">
      <c r="A1502" s="315"/>
      <c r="B1502" s="342" t="s">
        <v>619</v>
      </c>
      <c r="C1502" s="395"/>
      <c r="D1502" s="365"/>
      <c r="E1502" s="365"/>
      <c r="F1502" s="365"/>
      <c r="G1502" s="366"/>
      <c r="H1502" s="305"/>
      <c r="L1502" s="304"/>
    </row>
    <row r="1503" spans="1:12" s="299" customFormat="1" ht="13.7" customHeight="1">
      <c r="A1503" s="315"/>
      <c r="B1503" s="342" t="s">
        <v>737</v>
      </c>
      <c r="C1503" s="395"/>
      <c r="D1503" s="365"/>
      <c r="E1503" s="365"/>
      <c r="F1503" s="365"/>
      <c r="G1503" s="366"/>
    </row>
    <row r="1504" spans="1:12" s="300" customFormat="1">
      <c r="A1504" s="315"/>
      <c r="B1504" s="342" t="s">
        <v>738</v>
      </c>
      <c r="C1504" s="395"/>
      <c r="D1504" s="365"/>
      <c r="E1504" s="365"/>
      <c r="F1504" s="365"/>
      <c r="G1504" s="366"/>
      <c r="H1504" s="310"/>
      <c r="L1504" s="301"/>
    </row>
    <row r="1505" spans="1:12" s="299" customFormat="1" ht="13.7" customHeight="1">
      <c r="A1505" s="315"/>
      <c r="B1505" s="342" t="s">
        <v>739</v>
      </c>
      <c r="C1505" s="395"/>
      <c r="D1505" s="365"/>
      <c r="E1505" s="365"/>
      <c r="F1505" s="365"/>
      <c r="G1505" s="366"/>
      <c r="I1505" s="313"/>
      <c r="L1505" s="301"/>
    </row>
    <row r="1506" spans="1:12" s="299" customFormat="1" ht="13.7" customHeight="1">
      <c r="A1506" s="315"/>
      <c r="B1506" s="342" t="s">
        <v>620</v>
      </c>
      <c r="C1506" s="395"/>
      <c r="D1506" s="365"/>
      <c r="E1506" s="365"/>
      <c r="F1506" s="365"/>
      <c r="G1506" s="366"/>
      <c r="H1506" s="305"/>
      <c r="I1506" s="313"/>
      <c r="L1506" s="301"/>
    </row>
    <row r="1507" spans="1:12" s="299" customFormat="1" ht="13.7" customHeight="1">
      <c r="A1507" s="315"/>
      <c r="B1507" s="342" t="s">
        <v>621</v>
      </c>
      <c r="C1507" s="395"/>
      <c r="D1507" s="365"/>
      <c r="E1507" s="365"/>
      <c r="F1507" s="365"/>
      <c r="G1507" s="366"/>
      <c r="I1507" s="313"/>
      <c r="L1507" s="301"/>
    </row>
    <row r="1508" spans="1:12" s="299" customFormat="1" ht="13.7" customHeight="1">
      <c r="A1508" s="315"/>
      <c r="B1508" s="369" t="s">
        <v>622</v>
      </c>
      <c r="C1508" s="410"/>
      <c r="D1508" s="370"/>
      <c r="E1508" s="370"/>
      <c r="F1508" s="370"/>
      <c r="G1508" s="371"/>
      <c r="H1508" s="305"/>
      <c r="I1508" s="313"/>
      <c r="L1508" s="301"/>
    </row>
    <row r="1509" spans="1:12" s="299" customFormat="1">
      <c r="A1509" s="315" t="s">
        <v>720</v>
      </c>
      <c r="B1509" s="361" t="s">
        <v>729</v>
      </c>
      <c r="C1509" s="436" t="s">
        <v>44</v>
      </c>
      <c r="D1509" s="469">
        <v>4</v>
      </c>
      <c r="E1509" s="349">
        <v>0</v>
      </c>
      <c r="F1509" s="349"/>
      <c r="G1509" s="349">
        <f>IF(E1509="","",D1509*E1509)</f>
        <v>0</v>
      </c>
      <c r="H1509" s="311"/>
      <c r="I1509" s="313"/>
      <c r="L1509" s="301"/>
    </row>
    <row r="1510" spans="1:12" s="300" customFormat="1">
      <c r="A1510" s="315" t="s">
        <v>722</v>
      </c>
      <c r="B1510" s="361" t="s">
        <v>740</v>
      </c>
      <c r="C1510" s="436" t="s">
        <v>44</v>
      </c>
      <c r="D1510" s="469">
        <v>4</v>
      </c>
      <c r="E1510" s="349">
        <v>0</v>
      </c>
      <c r="F1510" s="349"/>
      <c r="G1510" s="349">
        <f>IF(E1510="","",D1510*E1510)</f>
        <v>0</v>
      </c>
      <c r="H1510" s="310"/>
      <c r="L1510" s="301"/>
    </row>
    <row r="1511" spans="1:12" s="299" customFormat="1">
      <c r="A1511" s="315"/>
      <c r="B1511" s="62"/>
      <c r="C1511" s="395"/>
      <c r="D1511" s="365"/>
      <c r="E1511" s="365"/>
      <c r="F1511" s="365"/>
      <c r="G1511" s="366"/>
      <c r="I1511" s="313"/>
      <c r="L1511" s="301"/>
    </row>
    <row r="1512" spans="1:12" s="299" customFormat="1" ht="78">
      <c r="A1512" s="315" t="s">
        <v>701</v>
      </c>
      <c r="B1512" s="342" t="s">
        <v>741</v>
      </c>
      <c r="C1512" s="395"/>
      <c r="D1512" s="365"/>
      <c r="E1512" s="365"/>
      <c r="F1512" s="365"/>
      <c r="G1512" s="60"/>
      <c r="I1512" s="313"/>
      <c r="L1512" s="301"/>
    </row>
    <row r="1513" spans="1:12" s="299" customFormat="1">
      <c r="A1513" s="315" t="s">
        <v>720</v>
      </c>
      <c r="B1513" s="342" t="s">
        <v>742</v>
      </c>
      <c r="C1513" s="436" t="s">
        <v>587</v>
      </c>
      <c r="D1513" s="469">
        <v>165</v>
      </c>
      <c r="E1513" s="349">
        <v>0</v>
      </c>
      <c r="F1513" s="349"/>
      <c r="G1513" s="349">
        <f>IF(E1513="","",D1513*E1513)</f>
        <v>0</v>
      </c>
      <c r="H1513" s="305"/>
      <c r="I1513" s="313"/>
      <c r="L1513" s="301"/>
    </row>
    <row r="1514" spans="1:12" s="299" customFormat="1">
      <c r="A1514" s="315" t="s">
        <v>722</v>
      </c>
      <c r="B1514" s="361" t="s">
        <v>743</v>
      </c>
      <c r="C1514" s="436" t="s">
        <v>44</v>
      </c>
      <c r="D1514" s="469">
        <v>6</v>
      </c>
      <c r="E1514" s="349">
        <v>0</v>
      </c>
      <c r="F1514" s="349"/>
      <c r="G1514" s="349">
        <f>IF(E1514="","",D1514*E1514)</f>
        <v>0</v>
      </c>
      <c r="H1514" s="305"/>
      <c r="I1514" s="313"/>
      <c r="L1514" s="301"/>
    </row>
    <row r="1515" spans="1:12" s="299" customFormat="1" ht="25.5">
      <c r="A1515" s="315" t="s">
        <v>725</v>
      </c>
      <c r="B1515" s="361" t="s">
        <v>744</v>
      </c>
      <c r="C1515" s="436" t="s">
        <v>44</v>
      </c>
      <c r="D1515" s="469">
        <v>6</v>
      </c>
      <c r="E1515" s="349">
        <v>0</v>
      </c>
      <c r="F1515" s="349"/>
      <c r="G1515" s="349">
        <f>IF(E1515="","",D1515*E1515)</f>
        <v>0</v>
      </c>
      <c r="L1515" s="301"/>
    </row>
    <row r="1516" spans="1:12" s="299" customFormat="1" ht="25.5">
      <c r="A1516" s="315" t="s">
        <v>725</v>
      </c>
      <c r="B1516" s="361" t="s">
        <v>745</v>
      </c>
      <c r="C1516" s="436" t="s">
        <v>44</v>
      </c>
      <c r="D1516" s="469">
        <v>6</v>
      </c>
      <c r="E1516" s="349">
        <v>0</v>
      </c>
      <c r="F1516" s="349"/>
      <c r="G1516" s="349">
        <f>IF(E1516="","",D1516*E1516)</f>
        <v>0</v>
      </c>
      <c r="H1516" s="305"/>
      <c r="L1516" s="301"/>
    </row>
    <row r="1517" spans="1:12" s="299" customFormat="1">
      <c r="A1517" s="315"/>
      <c r="B1517" s="364"/>
      <c r="C1517" s="436"/>
      <c r="D1517" s="469"/>
      <c r="E1517" s="188"/>
      <c r="F1517" s="188"/>
      <c r="G1517" s="158"/>
      <c r="H1517" s="312"/>
      <c r="L1517" s="301"/>
    </row>
    <row r="1518" spans="1:12" s="299" customFormat="1" ht="76.5">
      <c r="A1518" s="315" t="s">
        <v>707</v>
      </c>
      <c r="B1518" s="342" t="s">
        <v>776</v>
      </c>
      <c r="C1518" s="436" t="s">
        <v>603</v>
      </c>
      <c r="D1518" s="469">
        <v>1</v>
      </c>
      <c r="E1518" s="349">
        <v>0</v>
      </c>
      <c r="F1518" s="349"/>
      <c r="G1518" s="349">
        <f>IF(E1518="","",D1518*E1518)</f>
        <v>0</v>
      </c>
      <c r="H1518" s="312"/>
      <c r="L1518" s="301"/>
    </row>
    <row r="1519" spans="1:12" s="299" customFormat="1">
      <c r="A1519" s="315"/>
      <c r="B1519" s="62"/>
      <c r="C1519" s="436"/>
      <c r="D1519" s="469"/>
      <c r="E1519" s="350"/>
      <c r="F1519" s="350"/>
      <c r="G1519" s="350"/>
      <c r="H1519" s="312"/>
      <c r="L1519" s="301"/>
    </row>
    <row r="1520" spans="1:12" s="299" customFormat="1" ht="140.25">
      <c r="A1520" s="315" t="s">
        <v>709</v>
      </c>
      <c r="B1520" s="342" t="s">
        <v>746</v>
      </c>
      <c r="C1520" s="436" t="s">
        <v>603</v>
      </c>
      <c r="D1520" s="469">
        <v>4</v>
      </c>
      <c r="E1520" s="349">
        <v>0</v>
      </c>
      <c r="F1520" s="349"/>
      <c r="G1520" s="349">
        <f>IF(E1520="","",D1520*E1520)</f>
        <v>0</v>
      </c>
      <c r="H1520" s="312"/>
      <c r="L1520" s="301"/>
    </row>
    <row r="1521" spans="1:12" s="299" customFormat="1">
      <c r="A1521" s="315"/>
      <c r="B1521" s="62"/>
      <c r="C1521" s="436"/>
      <c r="D1521" s="469"/>
      <c r="E1521" s="350"/>
      <c r="F1521" s="350"/>
      <c r="G1521" s="350"/>
      <c r="H1521" s="312"/>
      <c r="L1521" s="301"/>
    </row>
    <row r="1522" spans="1:12" s="299" customFormat="1" ht="153">
      <c r="A1522" s="315" t="s">
        <v>747</v>
      </c>
      <c r="B1522" s="342" t="s">
        <v>777</v>
      </c>
      <c r="C1522" s="436" t="s">
        <v>587</v>
      </c>
      <c r="D1522" s="469">
        <v>480</v>
      </c>
      <c r="E1522" s="349">
        <v>0</v>
      </c>
      <c r="F1522" s="349"/>
      <c r="G1522" s="349">
        <f>IF(E1522="","",D1522*E1522)</f>
        <v>0</v>
      </c>
      <c r="H1522" s="312"/>
      <c r="L1522" s="301"/>
    </row>
    <row r="1523" spans="1:12" s="299" customFormat="1">
      <c r="A1523" s="315"/>
      <c r="B1523" s="342"/>
      <c r="C1523" s="430"/>
      <c r="D1523" s="461"/>
      <c r="E1523" s="188"/>
      <c r="F1523" s="188"/>
      <c r="G1523" s="158"/>
      <c r="H1523" s="312"/>
      <c r="L1523" s="301"/>
    </row>
    <row r="1524" spans="1:12" s="299" customFormat="1" ht="63.75">
      <c r="A1524" s="315" t="s">
        <v>748</v>
      </c>
      <c r="B1524" s="342" t="s">
        <v>749</v>
      </c>
      <c r="C1524" s="436" t="s">
        <v>587</v>
      </c>
      <c r="D1524" s="469">
        <v>240</v>
      </c>
      <c r="E1524" s="349">
        <v>0</v>
      </c>
      <c r="F1524" s="349"/>
      <c r="G1524" s="349">
        <f>IF(E1524="","",D1524*E1524)</f>
        <v>0</v>
      </c>
      <c r="H1524" s="312"/>
      <c r="L1524" s="301"/>
    </row>
    <row r="1525" spans="1:12" s="299" customFormat="1">
      <c r="A1525" s="315"/>
      <c r="B1525" s="62"/>
      <c r="C1525" s="436"/>
      <c r="D1525" s="469"/>
      <c r="E1525" s="350"/>
      <c r="F1525" s="350"/>
      <c r="G1525" s="350"/>
      <c r="H1525" s="312"/>
      <c r="L1525" s="301"/>
    </row>
    <row r="1526" spans="1:12" s="299" customFormat="1" ht="63.75">
      <c r="A1526" s="315" t="s">
        <v>750</v>
      </c>
      <c r="B1526" s="342" t="s">
        <v>751</v>
      </c>
      <c r="C1526" s="436" t="s">
        <v>587</v>
      </c>
      <c r="D1526" s="469">
        <v>240</v>
      </c>
      <c r="E1526" s="349">
        <v>0</v>
      </c>
      <c r="F1526" s="349"/>
      <c r="G1526" s="349">
        <f>IF(E1526="","",D1526*E1526)</f>
        <v>0</v>
      </c>
      <c r="H1526" s="312"/>
      <c r="L1526" s="301"/>
    </row>
    <row r="1527" spans="1:12" s="299" customFormat="1">
      <c r="A1527" s="315"/>
      <c r="B1527" s="364"/>
      <c r="C1527" s="436"/>
      <c r="D1527" s="469"/>
      <c r="E1527" s="188"/>
      <c r="F1527" s="188"/>
      <c r="G1527" s="158"/>
      <c r="H1527" s="312"/>
      <c r="L1527" s="301"/>
    </row>
    <row r="1528" spans="1:12" s="307" customFormat="1" ht="15.75">
      <c r="A1528" s="316"/>
      <c r="B1528" s="317" t="s">
        <v>752</v>
      </c>
      <c r="C1528" s="467"/>
      <c r="D1528" s="468"/>
      <c r="E1528" s="318"/>
      <c r="F1528" s="318"/>
      <c r="G1528" s="319">
        <f>SUM(G1465:G1527)</f>
        <v>0</v>
      </c>
      <c r="H1528" s="314"/>
      <c r="L1528" s="303"/>
    </row>
    <row r="1529" spans="1:12" s="299" customFormat="1">
      <c r="A1529" s="315"/>
      <c r="B1529" s="62"/>
      <c r="C1529" s="464"/>
      <c r="D1529" s="465"/>
      <c r="E1529" s="62"/>
      <c r="F1529" s="62"/>
      <c r="G1529" s="162"/>
      <c r="H1529" s="312"/>
      <c r="L1529" s="301"/>
    </row>
    <row r="1530" spans="1:12" s="307" customFormat="1" ht="15.75">
      <c r="A1530" s="346" t="s">
        <v>753</v>
      </c>
      <c r="B1530" s="500" t="s">
        <v>754</v>
      </c>
      <c r="C1530" s="500"/>
      <c r="D1530" s="500"/>
      <c r="E1530" s="500"/>
      <c r="F1530" s="347"/>
      <c r="G1530" s="185"/>
      <c r="H1530" s="314"/>
      <c r="L1530" s="303"/>
    </row>
    <row r="1531" spans="1:12" s="299" customFormat="1" ht="15" customHeight="1">
      <c r="A1531" s="315"/>
      <c r="B1531" s="62"/>
      <c r="C1531" s="464"/>
      <c r="D1531" s="465"/>
      <c r="E1531" s="62"/>
      <c r="F1531" s="62"/>
      <c r="G1531" s="162"/>
      <c r="H1531" s="312"/>
      <c r="L1531" s="301"/>
    </row>
    <row r="1532" spans="1:12" s="299" customFormat="1" ht="51">
      <c r="A1532" s="315" t="s">
        <v>641</v>
      </c>
      <c r="B1532" s="342" t="s">
        <v>755</v>
      </c>
      <c r="C1532" s="395" t="s">
        <v>623</v>
      </c>
      <c r="D1532" s="365">
        <v>1</v>
      </c>
      <c r="E1532" s="349">
        <v>0</v>
      </c>
      <c r="F1532" s="349"/>
      <c r="G1532" s="349">
        <f>IF(E1532="","",D1532*E1532)</f>
        <v>0</v>
      </c>
      <c r="H1532" s="312"/>
      <c r="L1532" s="301"/>
    </row>
    <row r="1533" spans="1:12" s="299" customFormat="1">
      <c r="A1533" s="315"/>
      <c r="B1533" s="372"/>
      <c r="C1533" s="464"/>
      <c r="D1533" s="465"/>
      <c r="E1533" s="62"/>
      <c r="F1533" s="62"/>
      <c r="G1533" s="162"/>
      <c r="H1533" s="312"/>
      <c r="L1533" s="301"/>
    </row>
    <row r="1534" spans="1:12" s="299" customFormat="1" ht="63.75">
      <c r="A1534" s="315" t="s">
        <v>643</v>
      </c>
      <c r="B1534" s="342" t="s">
        <v>756</v>
      </c>
      <c r="C1534" s="395" t="s">
        <v>623</v>
      </c>
      <c r="D1534" s="365">
        <v>1</v>
      </c>
      <c r="E1534" s="349">
        <v>0</v>
      </c>
      <c r="F1534" s="349"/>
      <c r="G1534" s="349">
        <f>IF(E1534="","",D1534*E1534)</f>
        <v>0</v>
      </c>
      <c r="H1534" s="312"/>
      <c r="L1534" s="301"/>
    </row>
    <row r="1535" spans="1:12" s="299" customFormat="1" ht="15" customHeight="1">
      <c r="A1535" s="315"/>
      <c r="B1535" s="62"/>
      <c r="C1535" s="464"/>
      <c r="D1535" s="465"/>
      <c r="E1535" s="62"/>
      <c r="F1535" s="62"/>
      <c r="G1535" s="162"/>
      <c r="H1535" s="312"/>
      <c r="L1535" s="301"/>
    </row>
    <row r="1536" spans="1:12" s="307" customFormat="1" ht="15" customHeight="1">
      <c r="A1536" s="316"/>
      <c r="B1536" s="317" t="s">
        <v>757</v>
      </c>
      <c r="C1536" s="467"/>
      <c r="D1536" s="468"/>
      <c r="E1536" s="318"/>
      <c r="F1536" s="318"/>
      <c r="G1536" s="319">
        <f>SUM(G1532:G1535)</f>
        <v>0</v>
      </c>
      <c r="H1536" s="314"/>
      <c r="L1536" s="303"/>
    </row>
    <row r="1537" spans="1:12" s="299" customFormat="1" ht="15" customHeight="1">
      <c r="A1537" s="315"/>
      <c r="B1537" s="162"/>
      <c r="C1537" s="439"/>
      <c r="D1537" s="472"/>
      <c r="E1537" s="187"/>
      <c r="F1537" s="187"/>
      <c r="G1537" s="162"/>
      <c r="H1537" s="312"/>
      <c r="L1537" s="301"/>
    </row>
    <row r="1538" spans="1:12" s="299" customFormat="1" ht="13.7" customHeight="1">
      <c r="A1538" s="315"/>
      <c r="B1538" s="162"/>
      <c r="C1538" s="430"/>
      <c r="D1538" s="461"/>
      <c r="E1538" s="162"/>
      <c r="F1538" s="162"/>
      <c r="G1538" s="162"/>
      <c r="L1538" s="301"/>
    </row>
    <row r="1539" spans="1:12" s="299" customFormat="1" ht="40.9" customHeight="1">
      <c r="A1539" s="320"/>
      <c r="B1539" s="501" t="s">
        <v>758</v>
      </c>
      <c r="C1539" s="501"/>
      <c r="D1539" s="474"/>
      <c r="E1539" s="321"/>
      <c r="F1539" s="321"/>
      <c r="G1539" s="321"/>
      <c r="H1539" s="305"/>
      <c r="L1539" s="301"/>
    </row>
    <row r="1540" spans="1:12" s="299" customFormat="1" ht="13.7" customHeight="1">
      <c r="A1540" s="320"/>
      <c r="B1540" s="322"/>
      <c r="C1540" s="475"/>
      <c r="D1540" s="476"/>
      <c r="E1540" s="322"/>
      <c r="F1540" s="322"/>
      <c r="G1540" s="322"/>
      <c r="L1540" s="301"/>
    </row>
    <row r="1541" spans="1:12" s="299" customFormat="1" ht="13.7" customHeight="1">
      <c r="A1541" s="320"/>
      <c r="B1541" s="322"/>
      <c r="C1541" s="475"/>
      <c r="D1541" s="476"/>
      <c r="E1541" s="322"/>
      <c r="F1541" s="322"/>
      <c r="G1541" s="322"/>
      <c r="H1541" s="305"/>
      <c r="L1541" s="301"/>
    </row>
    <row r="1542" spans="1:12" s="299" customFormat="1" ht="15.95" customHeight="1">
      <c r="A1542" s="323" t="s">
        <v>686</v>
      </c>
      <c r="B1542" s="490" t="s">
        <v>687</v>
      </c>
      <c r="C1542" s="491"/>
      <c r="D1542" s="477"/>
      <c r="E1542" s="324"/>
      <c r="F1542" s="325"/>
      <c r="G1542" s="326">
        <f>G1452</f>
        <v>0</v>
      </c>
      <c r="H1542" s="312"/>
      <c r="L1542" s="301"/>
    </row>
    <row r="1543" spans="1:12" s="299" customFormat="1" ht="14.1" customHeight="1">
      <c r="A1543" s="320"/>
      <c r="B1543" s="327"/>
      <c r="C1543" s="478"/>
      <c r="D1543" s="476"/>
      <c r="E1543" s="322"/>
      <c r="F1543" s="322"/>
      <c r="G1543" s="266"/>
      <c r="H1543" s="312"/>
      <c r="L1543" s="301"/>
    </row>
    <row r="1544" spans="1:12" s="299" customFormat="1" ht="18">
      <c r="A1544" s="323" t="s">
        <v>712</v>
      </c>
      <c r="B1544" s="490" t="s">
        <v>713</v>
      </c>
      <c r="C1544" s="491"/>
      <c r="D1544" s="477"/>
      <c r="E1544" s="324"/>
      <c r="F1544" s="325"/>
      <c r="G1544" s="326">
        <f>G1460</f>
        <v>0</v>
      </c>
      <c r="H1544" s="312"/>
      <c r="L1544" s="301"/>
    </row>
    <row r="1545" spans="1:12" s="299" customFormat="1" ht="13.7" customHeight="1">
      <c r="A1545" s="320"/>
      <c r="B1545" s="327"/>
      <c r="C1545" s="478"/>
      <c r="D1545" s="476"/>
      <c r="E1545" s="322"/>
      <c r="F1545" s="322"/>
      <c r="G1545" s="266"/>
      <c r="H1545" s="312"/>
      <c r="L1545" s="301"/>
    </row>
    <row r="1546" spans="1:12" s="299" customFormat="1" ht="18">
      <c r="A1546" s="323" t="s">
        <v>717</v>
      </c>
      <c r="B1546" s="490" t="s">
        <v>718</v>
      </c>
      <c r="C1546" s="491"/>
      <c r="D1546" s="477"/>
      <c r="E1546" s="324"/>
      <c r="F1546" s="325"/>
      <c r="G1546" s="326">
        <f>G1528</f>
        <v>0</v>
      </c>
      <c r="H1546" s="312"/>
      <c r="L1546" s="301"/>
    </row>
    <row r="1547" spans="1:12" s="299" customFormat="1" ht="11.65" customHeight="1">
      <c r="A1547" s="320"/>
      <c r="B1547" s="327"/>
      <c r="C1547" s="478"/>
      <c r="D1547" s="476"/>
      <c r="E1547" s="322"/>
      <c r="F1547" s="322"/>
      <c r="G1547" s="266"/>
      <c r="H1547" s="312"/>
      <c r="L1547" s="301"/>
    </row>
    <row r="1548" spans="1:12" s="299" customFormat="1" ht="18.75" thickBot="1">
      <c r="A1548" s="328" t="s">
        <v>753</v>
      </c>
      <c r="B1548" s="492" t="s">
        <v>759</v>
      </c>
      <c r="C1548" s="493"/>
      <c r="D1548" s="479"/>
      <c r="E1548" s="329"/>
      <c r="F1548" s="330"/>
      <c r="G1548" s="331">
        <f>G1536</f>
        <v>0</v>
      </c>
      <c r="H1548" s="312"/>
      <c r="L1548" s="301"/>
    </row>
    <row r="1549" spans="1:12" s="299" customFormat="1" ht="18">
      <c r="A1549" s="320"/>
      <c r="B1549" s="488" t="s">
        <v>22</v>
      </c>
      <c r="C1549" s="489"/>
      <c r="D1549" s="480"/>
      <c r="E1549" s="332"/>
      <c r="F1549" s="333"/>
      <c r="G1549" s="334">
        <f>SUM(F1542:G1548)</f>
        <v>0</v>
      </c>
      <c r="H1549" s="312"/>
      <c r="L1549" s="301"/>
    </row>
    <row r="1550" spans="1:12" s="299" customFormat="1" ht="15" customHeight="1">
      <c r="A1550" s="320"/>
      <c r="B1550" s="488" t="s">
        <v>588</v>
      </c>
      <c r="C1550" s="489"/>
      <c r="D1550" s="480"/>
      <c r="E1550" s="332"/>
      <c r="F1550" s="333"/>
      <c r="G1550" s="334">
        <f>0.25*G1549</f>
        <v>0</v>
      </c>
      <c r="H1550" s="312"/>
      <c r="L1550" s="301"/>
    </row>
    <row r="1551" spans="1:12" s="299" customFormat="1" ht="15.95" customHeight="1">
      <c r="A1551" s="320"/>
      <c r="B1551" s="488" t="s">
        <v>585</v>
      </c>
      <c r="C1551" s="489"/>
      <c r="D1551" s="480"/>
      <c r="E1551" s="332"/>
      <c r="F1551" s="333"/>
      <c r="G1551" s="334">
        <f>SUM(F1549:G1550)</f>
        <v>0</v>
      </c>
      <c r="H1551" s="312"/>
      <c r="L1551" s="301"/>
    </row>
    <row r="1552" spans="1:12" s="300" customFormat="1">
      <c r="A1552" s="162"/>
      <c r="B1552" s="162"/>
      <c r="C1552" s="430"/>
      <c r="D1552" s="461"/>
      <c r="E1552" s="160"/>
      <c r="F1552" s="162"/>
      <c r="G1552" s="220"/>
      <c r="L1552" s="301"/>
    </row>
    <row r="1553" spans="1:7" s="298" customFormat="1">
      <c r="A1553" s="335"/>
      <c r="B1553" s="336"/>
      <c r="C1553" s="459"/>
      <c r="D1553" s="460"/>
      <c r="E1553" s="337"/>
      <c r="F1553" s="338"/>
      <c r="G1553" s="338"/>
    </row>
    <row r="1554" spans="1:7" s="298" customFormat="1" ht="18">
      <c r="A1554" s="335"/>
      <c r="B1554" s="339" t="s">
        <v>624</v>
      </c>
      <c r="C1554" s="430"/>
      <c r="D1554" s="461"/>
      <c r="E1554" s="160"/>
      <c r="F1554" s="162"/>
      <c r="G1554" s="220"/>
    </row>
    <row r="1555" spans="1:7" s="298" customFormat="1" ht="15.75">
      <c r="A1555" s="335"/>
      <c r="B1555" s="189"/>
      <c r="C1555" s="430"/>
      <c r="D1555" s="461"/>
      <c r="E1555" s="160"/>
      <c r="F1555" s="162"/>
      <c r="G1555" s="220"/>
    </row>
    <row r="1556" spans="1:7" ht="15.75">
      <c r="A1556" s="335"/>
      <c r="B1556" s="189"/>
      <c r="C1556" s="430"/>
      <c r="D1556" s="461"/>
      <c r="E1556" s="160"/>
      <c r="F1556" s="162"/>
      <c r="G1556" s="220"/>
    </row>
    <row r="1557" spans="1:7" ht="15.75">
      <c r="B1557" s="189"/>
      <c r="C1557" s="430"/>
      <c r="D1557" s="461"/>
      <c r="E1557" s="160"/>
      <c r="F1557" s="162"/>
      <c r="G1557" s="220"/>
    </row>
    <row r="1558" spans="1:7" ht="15.75">
      <c r="B1558" s="189"/>
      <c r="C1558" s="430"/>
      <c r="D1558" s="461"/>
      <c r="E1558" s="160"/>
      <c r="F1558" s="162"/>
      <c r="G1558" s="220"/>
    </row>
    <row r="1559" spans="1:7" ht="15.75">
      <c r="B1559" s="189"/>
      <c r="C1559" s="430"/>
      <c r="D1559" s="461"/>
      <c r="E1559" s="160"/>
      <c r="F1559" s="162"/>
      <c r="G1559" s="220"/>
    </row>
    <row r="1560" spans="1:7" ht="15.75">
      <c r="B1560" s="189"/>
      <c r="C1560" s="430"/>
      <c r="D1560" s="461"/>
      <c r="E1560" s="160"/>
      <c r="F1560" s="162"/>
      <c r="G1560" s="220"/>
    </row>
    <row r="1561" spans="1:7" ht="18">
      <c r="B1561" s="176" t="s">
        <v>765</v>
      </c>
      <c r="C1561" s="410"/>
      <c r="D1561" s="370"/>
      <c r="E1561" s="171"/>
      <c r="F1561" s="177"/>
      <c r="G1561" s="178">
        <f>G497</f>
        <v>0</v>
      </c>
    </row>
    <row r="1562" spans="1:7">
      <c r="B1562" s="187"/>
      <c r="C1562" s="439"/>
      <c r="D1562" s="472"/>
      <c r="E1562" s="161"/>
      <c r="F1562" s="187"/>
      <c r="G1562" s="219"/>
    </row>
    <row r="1563" spans="1:7" ht="18">
      <c r="B1563" s="176" t="s">
        <v>763</v>
      </c>
      <c r="C1563" s="410"/>
      <c r="D1563" s="370"/>
      <c r="E1563" s="171"/>
      <c r="F1563" s="177"/>
      <c r="G1563" s="178">
        <f>G868</f>
        <v>0</v>
      </c>
    </row>
    <row r="1564" spans="1:7">
      <c r="B1564" s="187"/>
      <c r="C1564" s="439"/>
      <c r="D1564" s="472"/>
      <c r="E1564" s="161"/>
      <c r="F1564" s="187"/>
      <c r="G1564" s="219"/>
    </row>
    <row r="1565" spans="1:7" ht="18">
      <c r="B1565" s="176" t="s">
        <v>762</v>
      </c>
      <c r="C1565" s="481"/>
      <c r="D1565" s="370"/>
      <c r="E1565" s="171"/>
      <c r="F1565" s="177"/>
      <c r="G1565" s="178">
        <f>G1276</f>
        <v>0</v>
      </c>
    </row>
    <row r="1566" spans="1:7">
      <c r="B1566" s="187"/>
      <c r="C1566" s="439"/>
      <c r="D1566" s="472"/>
      <c r="E1566" s="161"/>
      <c r="F1566" s="187"/>
      <c r="G1566" s="219"/>
    </row>
    <row r="1567" spans="1:7" ht="18">
      <c r="B1567" s="176" t="s">
        <v>761</v>
      </c>
      <c r="C1567" s="481"/>
      <c r="D1567" s="370"/>
      <c r="E1567" s="171"/>
      <c r="F1567" s="177"/>
      <c r="G1567" s="178">
        <f>G1389</f>
        <v>0</v>
      </c>
    </row>
    <row r="1568" spans="1:7">
      <c r="B1568" s="187"/>
      <c r="C1568" s="439"/>
      <c r="D1568" s="472"/>
      <c r="E1568" s="161"/>
      <c r="F1568" s="187"/>
      <c r="G1568" s="219"/>
    </row>
    <row r="1569" spans="2:7" ht="18.75" thickBot="1">
      <c r="B1569" s="179" t="s">
        <v>760</v>
      </c>
      <c r="C1569" s="482"/>
      <c r="D1569" s="483"/>
      <c r="E1569" s="212"/>
      <c r="F1569" s="181"/>
      <c r="G1569" s="182">
        <f>G1549</f>
        <v>0</v>
      </c>
    </row>
    <row r="1570" spans="2:7" ht="15">
      <c r="B1570" s="187"/>
      <c r="C1570" s="439"/>
      <c r="D1570" s="472"/>
      <c r="E1570" s="161"/>
      <c r="F1570" s="187"/>
      <c r="G1570" s="222"/>
    </row>
    <row r="1571" spans="2:7" ht="18">
      <c r="B1571" s="190" t="s">
        <v>22</v>
      </c>
      <c r="C1571" s="484"/>
      <c r="D1571" s="485"/>
      <c r="E1571" s="231"/>
      <c r="F1571" s="191"/>
      <c r="G1571" s="178">
        <f>SUM(G1561:G1569)</f>
        <v>0</v>
      </c>
    </row>
    <row r="1572" spans="2:7" ht="18">
      <c r="B1572" s="192" t="s">
        <v>244</v>
      </c>
      <c r="C1572" s="484"/>
      <c r="D1572" s="485"/>
      <c r="E1572" s="231"/>
      <c r="F1572" s="193"/>
      <c r="G1572" s="183">
        <f>0.25*G1571</f>
        <v>0</v>
      </c>
    </row>
    <row r="1573" spans="2:7" ht="18.75" thickBot="1">
      <c r="B1573" s="194" t="s">
        <v>585</v>
      </c>
      <c r="C1573" s="486"/>
      <c r="D1573" s="483"/>
      <c r="E1573" s="212"/>
      <c r="F1573" s="180"/>
      <c r="G1573" s="182">
        <f>SUM(G1571:G1572)</f>
        <v>0</v>
      </c>
    </row>
    <row r="1578" spans="2:7">
      <c r="B1578" s="51" t="s">
        <v>769</v>
      </c>
    </row>
    <row r="1579" spans="2:7">
      <c r="B1579" s="51"/>
    </row>
    <row r="1580" spans="2:7">
      <c r="B1580" s="51" t="s">
        <v>236</v>
      </c>
    </row>
    <row r="1581" spans="2:7">
      <c r="B1581" s="48"/>
    </row>
    <row r="1582" spans="2:7">
      <c r="B1582" s="51" t="s">
        <v>237</v>
      </c>
    </row>
    <row r="1583" spans="2:7">
      <c r="B1583" s="51" t="s">
        <v>345</v>
      </c>
    </row>
  </sheetData>
  <mergeCells count="34">
    <mergeCell ref="B8:I8"/>
    <mergeCell ref="B12:I12"/>
    <mergeCell ref="B14:I14"/>
    <mergeCell ref="B16:I16"/>
    <mergeCell ref="B41:G41"/>
    <mergeCell ref="B30:G30"/>
    <mergeCell ref="B32:G32"/>
    <mergeCell ref="B34:G34"/>
    <mergeCell ref="B33:G33"/>
    <mergeCell ref="B29:G29"/>
    <mergeCell ref="B31:G31"/>
    <mergeCell ref="B40:G40"/>
    <mergeCell ref="B38:G38"/>
    <mergeCell ref="B39:G39"/>
    <mergeCell ref="B1542:C1542"/>
    <mergeCell ref="B10:I10"/>
    <mergeCell ref="B42:G42"/>
    <mergeCell ref="B475:C475"/>
    <mergeCell ref="B47:G47"/>
    <mergeCell ref="B48:G48"/>
    <mergeCell ref="B52:G52"/>
    <mergeCell ref="B53:G53"/>
    <mergeCell ref="B46:G46"/>
    <mergeCell ref="B1409:E1409"/>
    <mergeCell ref="B1454:E1454"/>
    <mergeCell ref="B1463:E1463"/>
    <mergeCell ref="B1530:E1530"/>
    <mergeCell ref="B1539:C1539"/>
    <mergeCell ref="B1549:C1549"/>
    <mergeCell ref="B1550:C1550"/>
    <mergeCell ref="B1551:C1551"/>
    <mergeCell ref="B1544:C1544"/>
    <mergeCell ref="B1546:C1546"/>
    <mergeCell ref="B1548:C1548"/>
  </mergeCells>
  <phoneticPr fontId="1" type="noConversion"/>
  <printOptions horizontalCentered="1"/>
  <pageMargins left="0.98425196850393704" right="0.27559055118110237" top="0.82677165354330717" bottom="0.86614173228346458" header="0.31496062992125984" footer="0.51181102362204722"/>
  <pageSetup paperSize="9" scale="90" orientation="portrait" useFirstPageNumber="1" horizontalDpi="4294967294" verticalDpi="300" r:id="rId1"/>
  <headerFooter alignWithMargins="0">
    <oddHeader>&amp;L&amp;9Prometna infrastruktura
unutar GZ Lokva - 1. faza&amp;R&amp;9TROŠKOVNIK RADOVA VODOOPSKRBNOG CJEVOVODA.
KOLEKTORA FEKALNE I OBORINSKE ODVODNJE</oddHeader>
    <oddFooter>&amp;C&amp;9NARUČITELJ: GRAD KORČULA
Trg Antuna i Stjepana Radića 1, Korčula&amp;R&amp;9&amp;P</oddFooter>
  </headerFooter>
  <rowBreaks count="2" manualBreakCount="2">
    <brk id="1336" max="6" man="1"/>
    <brk id="1377"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Naslovna</vt:lpstr>
      <vt:lpstr>Sveukupni_Lokve</vt:lpstr>
      <vt:lpstr>Sveukupni_Lokve!Print_Area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dc:creator>
  <cp:lastModifiedBy>User</cp:lastModifiedBy>
  <cp:lastPrinted>2020-02-25T09:52:35Z</cp:lastPrinted>
  <dcterms:created xsi:type="dcterms:W3CDTF">2006-08-27T19:03:35Z</dcterms:created>
  <dcterms:modified xsi:type="dcterms:W3CDTF">2021-11-24T10:50:05Z</dcterms:modified>
</cp:coreProperties>
</file>